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عایق\"/>
    </mc:Choice>
  </mc:AlternateContent>
  <xr:revisionPtr revIDLastSave="0" documentId="13_ncr:1_{837D9BAC-4CA6-47C8-92D8-9014075F23B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کنترل قرارداد" sheetId="3" r:id="rId1"/>
    <sheet name="کنترل قرارداد (2)" sheetId="4" r:id="rId2"/>
    <sheet name="کنترل قرارداد (3)" sheetId="5" r:id="rId3"/>
    <sheet name="Packing List Items" sheetId="1" r:id="rId4"/>
    <sheet name="ریز آیتم ها" sheetId="2" r:id="rId5"/>
  </sheets>
  <definedNames>
    <definedName name="_xlnm._FilterDatabase" localSheetId="3" hidden="1">'Packing List Items'!$A$1:$Z$39</definedName>
    <definedName name="_xlnm._FilterDatabase" localSheetId="4" hidden="1">'ریز آیتم ها'!$A$1:$O$86</definedName>
    <definedName name="_xlnm._FilterDatabase" localSheetId="0" hidden="1">'کنترل قرارداد'!$A$5:$P$90</definedName>
    <definedName name="_xlnm._FilterDatabase" localSheetId="1" hidden="1">'کنترل قرارداد (2)'!$A$5:$R$90</definedName>
    <definedName name="_xlnm._FilterDatabase" localSheetId="2" hidden="1">'کنترل قرارداد (3)'!$A$5:$T$90</definedName>
    <definedName name="_xlnm.Print_Area" localSheetId="0">'کنترل قرارداد'!$A$1:$M$105</definedName>
    <definedName name="_xlnm.Print_Area" localSheetId="1">'کنترل قرارداد (2)'!$A$1:$O$107</definedName>
    <definedName name="_xlnm.Print_Area" localSheetId="2">'کنترل قرارداد (3)'!$A$1:$Q$115</definedName>
    <definedName name="_xlnm.Print_Titles" localSheetId="0">'کنترل قرارداد'!$1:$5</definedName>
    <definedName name="_xlnm.Print_Titles" localSheetId="1">'کنترل قرارداد (2)'!$1:$5</definedName>
    <definedName name="_xlnm.Print_Titles" localSheetId="2">'کنترل قرارداد (3)'!$1:$5</definedName>
  </definedNames>
  <calcPr calcId="191029" forceFullCalc="1"/>
</workbook>
</file>

<file path=xl/calcChain.xml><?xml version="1.0" encoding="utf-8"?>
<calcChain xmlns="http://schemas.openxmlformats.org/spreadsheetml/2006/main">
  <c r="M53" i="5" l="1"/>
  <c r="M43" i="5"/>
  <c r="N43" i="5" s="1"/>
  <c r="P43" i="5" s="1"/>
  <c r="N44" i="5"/>
  <c r="L26" i="5"/>
  <c r="N26" i="5" s="1"/>
  <c r="P26" i="5" s="1"/>
  <c r="L37" i="5"/>
  <c r="N37" i="5" s="1"/>
  <c r="P37" i="5" s="1"/>
  <c r="L25" i="5"/>
  <c r="N25" i="5" s="1"/>
  <c r="P25" i="5" s="1"/>
  <c r="L18" i="5"/>
  <c r="N18" i="5" s="1"/>
  <c r="P18" i="5" s="1"/>
  <c r="L12" i="5"/>
  <c r="N12" i="5" s="1"/>
  <c r="P12" i="5" s="1"/>
  <c r="N90" i="5"/>
  <c r="P90" i="5" s="1"/>
  <c r="N8" i="5"/>
  <c r="O8" i="5" s="1"/>
  <c r="N9" i="5"/>
  <c r="P9" i="5" s="1"/>
  <c r="N10" i="5"/>
  <c r="P10" i="5" s="1"/>
  <c r="N11" i="5"/>
  <c r="P11" i="5" s="1"/>
  <c r="N13" i="5"/>
  <c r="P13" i="5" s="1"/>
  <c r="N14" i="5"/>
  <c r="P14" i="5" s="1"/>
  <c r="N16" i="5"/>
  <c r="O16" i="5" s="1"/>
  <c r="N17" i="5"/>
  <c r="P17" i="5" s="1"/>
  <c r="N19" i="5"/>
  <c r="P19" i="5" s="1"/>
  <c r="N20" i="5"/>
  <c r="P20" i="5" s="1"/>
  <c r="N21" i="5"/>
  <c r="P21" i="5" s="1"/>
  <c r="N23" i="5"/>
  <c r="P23" i="5" s="1"/>
  <c r="N24" i="5"/>
  <c r="O24" i="5" s="1"/>
  <c r="N27" i="5"/>
  <c r="P27" i="5" s="1"/>
  <c r="N28" i="5"/>
  <c r="P28" i="5" s="1"/>
  <c r="N29" i="5"/>
  <c r="P29" i="5" s="1"/>
  <c r="N31" i="5"/>
  <c r="P31" i="5" s="1"/>
  <c r="N32" i="5"/>
  <c r="P32" i="5" s="1"/>
  <c r="N33" i="5"/>
  <c r="P33" i="5" s="1"/>
  <c r="N34" i="5"/>
  <c r="P34" i="5" s="1"/>
  <c r="N35" i="5"/>
  <c r="P35" i="5" s="1"/>
  <c r="N36" i="5"/>
  <c r="P36" i="5" s="1"/>
  <c r="N40" i="5"/>
  <c r="P40" i="5" s="1"/>
  <c r="N41" i="5"/>
  <c r="P41" i="5" s="1"/>
  <c r="N42" i="5"/>
  <c r="P42" i="5" s="1"/>
  <c r="N45" i="5"/>
  <c r="P45" i="5" s="1"/>
  <c r="N46" i="5"/>
  <c r="P46" i="5" s="1"/>
  <c r="N47" i="5"/>
  <c r="P47" i="5" s="1"/>
  <c r="P48" i="5"/>
  <c r="N49" i="5"/>
  <c r="P49" i="5" s="1"/>
  <c r="N50" i="5"/>
  <c r="P50" i="5" s="1"/>
  <c r="N51" i="5"/>
  <c r="P51" i="5" s="1"/>
  <c r="N52" i="5"/>
  <c r="P52" i="5" s="1"/>
  <c r="N56" i="5"/>
  <c r="P56" i="5" s="1"/>
  <c r="N58" i="5"/>
  <c r="P58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P70" i="5" s="1"/>
  <c r="N71" i="5"/>
  <c r="P71" i="5" s="1"/>
  <c r="N72" i="5"/>
  <c r="P72" i="5" s="1"/>
  <c r="N73" i="5"/>
  <c r="P73" i="5" s="1"/>
  <c r="N75" i="5"/>
  <c r="P75" i="5" s="1"/>
  <c r="N76" i="5"/>
  <c r="P76" i="5" s="1"/>
  <c r="N77" i="5"/>
  <c r="P77" i="5" s="1"/>
  <c r="N78" i="5"/>
  <c r="P78" i="5" s="1"/>
  <c r="N79" i="5"/>
  <c r="P79" i="5" s="1"/>
  <c r="N80" i="5"/>
  <c r="P80" i="5" s="1"/>
  <c r="N81" i="5"/>
  <c r="P81" i="5" s="1"/>
  <c r="N82" i="5"/>
  <c r="P82" i="5" s="1"/>
  <c r="N83" i="5"/>
  <c r="P83" i="5" s="1"/>
  <c r="N84" i="5"/>
  <c r="P84" i="5" s="1"/>
  <c r="N85" i="5"/>
  <c r="P85" i="5" s="1"/>
  <c r="N86" i="5"/>
  <c r="P86" i="5" s="1"/>
  <c r="N87" i="5"/>
  <c r="P87" i="5" s="1"/>
  <c r="N88" i="5"/>
  <c r="P88" i="5" s="1"/>
  <c r="N89" i="5"/>
  <c r="P89" i="5" s="1"/>
  <c r="N7" i="5"/>
  <c r="P7" i="5" s="1"/>
  <c r="N6" i="5"/>
  <c r="P6" i="5" s="1"/>
  <c r="M30" i="5"/>
  <c r="N30" i="5" s="1"/>
  <c r="N59" i="5"/>
  <c r="P59" i="5" s="1"/>
  <c r="M38" i="5"/>
  <c r="N38" i="5" s="1"/>
  <c r="P38" i="5" s="1"/>
  <c r="M15" i="5"/>
  <c r="N15" i="5" s="1"/>
  <c r="M39" i="5"/>
  <c r="N39" i="5" s="1"/>
  <c r="M22" i="5"/>
  <c r="N22" i="5" s="1"/>
  <c r="P22" i="5" s="1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K74" i="5"/>
  <c r="N74" i="5" s="1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K60" i="5"/>
  <c r="N60" i="5" s="1"/>
  <c r="H60" i="5"/>
  <c r="H59" i="5"/>
  <c r="H58" i="5"/>
  <c r="K57" i="5"/>
  <c r="N57" i="5" s="1"/>
  <c r="H57" i="5"/>
  <c r="H56" i="5"/>
  <c r="K55" i="5"/>
  <c r="N55" i="5" s="1"/>
  <c r="H55" i="5"/>
  <c r="K54" i="5"/>
  <c r="N54" i="5" s="1"/>
  <c r="H54" i="5"/>
  <c r="K53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T28" i="5"/>
  <c r="S28" i="5"/>
  <c r="H28" i="5"/>
  <c r="T27" i="5"/>
  <c r="S27" i="5"/>
  <c r="H27" i="5"/>
  <c r="T26" i="5"/>
  <c r="S26" i="5"/>
  <c r="H26" i="5"/>
  <c r="T25" i="5"/>
  <c r="S25" i="5"/>
  <c r="H25" i="5"/>
  <c r="T24" i="5"/>
  <c r="S24" i="5"/>
  <c r="H24" i="5"/>
  <c r="T23" i="5"/>
  <c r="S23" i="5"/>
  <c r="H23" i="5"/>
  <c r="T22" i="5"/>
  <c r="S22" i="5"/>
  <c r="H22" i="5"/>
  <c r="T21" i="5"/>
  <c r="S21" i="5"/>
  <c r="H21" i="5"/>
  <c r="T20" i="5"/>
  <c r="S20" i="5"/>
  <c r="H20" i="5"/>
  <c r="T19" i="5"/>
  <c r="S19" i="5"/>
  <c r="H19" i="5"/>
  <c r="T18" i="5"/>
  <c r="S18" i="5"/>
  <c r="H18" i="5"/>
  <c r="T17" i="5"/>
  <c r="S17" i="5"/>
  <c r="H17" i="5"/>
  <c r="T16" i="5"/>
  <c r="S16" i="5"/>
  <c r="H16" i="5"/>
  <c r="T15" i="5"/>
  <c r="S15" i="5"/>
  <c r="H15" i="5"/>
  <c r="T14" i="5"/>
  <c r="S14" i="5"/>
  <c r="H14" i="5"/>
  <c r="T13" i="5"/>
  <c r="S13" i="5"/>
  <c r="H13" i="5"/>
  <c r="T12" i="5"/>
  <c r="S12" i="5"/>
  <c r="H12" i="5"/>
  <c r="T11" i="5"/>
  <c r="S11" i="5"/>
  <c r="H11" i="5"/>
  <c r="T10" i="5"/>
  <c r="S10" i="5"/>
  <c r="H10" i="5"/>
  <c r="T9" i="5"/>
  <c r="S9" i="5"/>
  <c r="H9" i="5"/>
  <c r="T8" i="5"/>
  <c r="S8" i="5"/>
  <c r="H8" i="5"/>
  <c r="T7" i="5"/>
  <c r="S7" i="5"/>
  <c r="H7" i="5"/>
  <c r="T6" i="5"/>
  <c r="S6" i="5"/>
  <c r="H6" i="5"/>
  <c r="L8" i="4"/>
  <c r="M8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L47" i="4"/>
  <c r="M47" i="4" s="1"/>
  <c r="L48" i="4"/>
  <c r="M48" i="4" s="1"/>
  <c r="L49" i="4"/>
  <c r="M49" i="4" s="1"/>
  <c r="L50" i="4"/>
  <c r="M50" i="4" s="1"/>
  <c r="L51" i="4"/>
  <c r="M51" i="4" s="1"/>
  <c r="L52" i="4"/>
  <c r="M52" i="4" s="1"/>
  <c r="L56" i="4"/>
  <c r="M56" i="4" s="1"/>
  <c r="L58" i="4"/>
  <c r="M58" i="4" s="1"/>
  <c r="L59" i="4"/>
  <c r="M59" i="4" s="1"/>
  <c r="L61" i="4"/>
  <c r="M61" i="4" s="1"/>
  <c r="L62" i="4"/>
  <c r="M62" i="4" s="1"/>
  <c r="L63" i="4"/>
  <c r="M63" i="4" s="1"/>
  <c r="L64" i="4"/>
  <c r="M64" i="4" s="1"/>
  <c r="L65" i="4"/>
  <c r="M65" i="4" s="1"/>
  <c r="L66" i="4"/>
  <c r="M66" i="4" s="1"/>
  <c r="L67" i="4"/>
  <c r="M67" i="4" s="1"/>
  <c r="L68" i="4"/>
  <c r="M68" i="4" s="1"/>
  <c r="L69" i="4"/>
  <c r="M69" i="4" s="1"/>
  <c r="L70" i="4"/>
  <c r="M70" i="4" s="1"/>
  <c r="L71" i="4"/>
  <c r="M71" i="4" s="1"/>
  <c r="L72" i="4"/>
  <c r="M72" i="4" s="1"/>
  <c r="L73" i="4"/>
  <c r="M73" i="4" s="1"/>
  <c r="L75" i="4"/>
  <c r="M75" i="4" s="1"/>
  <c r="L76" i="4"/>
  <c r="M76" i="4" s="1"/>
  <c r="L77" i="4"/>
  <c r="M77" i="4" s="1"/>
  <c r="L78" i="4"/>
  <c r="M78" i="4" s="1"/>
  <c r="L79" i="4"/>
  <c r="M79" i="4" s="1"/>
  <c r="L80" i="4"/>
  <c r="M80" i="4" s="1"/>
  <c r="L81" i="4"/>
  <c r="M81" i="4" s="1"/>
  <c r="L82" i="4"/>
  <c r="M82" i="4" s="1"/>
  <c r="L83" i="4"/>
  <c r="M83" i="4" s="1"/>
  <c r="L84" i="4"/>
  <c r="M84" i="4" s="1"/>
  <c r="L85" i="4"/>
  <c r="M85" i="4" s="1"/>
  <c r="L86" i="4"/>
  <c r="M86" i="4" s="1"/>
  <c r="L87" i="4"/>
  <c r="M87" i="4" s="1"/>
  <c r="L88" i="4"/>
  <c r="M88" i="4" s="1"/>
  <c r="L89" i="4"/>
  <c r="M89" i="4" s="1"/>
  <c r="L90" i="4"/>
  <c r="M90" i="4" s="1"/>
  <c r="L7" i="4"/>
  <c r="M7" i="4" s="1"/>
  <c r="L6" i="4"/>
  <c r="M6" i="4" s="1"/>
  <c r="K74" i="4"/>
  <c r="K57" i="4"/>
  <c r="K60" i="4"/>
  <c r="K55" i="4"/>
  <c r="L9" i="4"/>
  <c r="M9" i="4" s="1"/>
  <c r="K53" i="4"/>
  <c r="K54" i="4"/>
  <c r="N53" i="5" l="1"/>
  <c r="P53" i="5" s="1"/>
  <c r="P39" i="5"/>
  <c r="P15" i="5"/>
  <c r="P44" i="5"/>
  <c r="P30" i="5"/>
  <c r="P54" i="5"/>
  <c r="O55" i="5"/>
  <c r="P24" i="5"/>
  <c r="P8" i="5"/>
  <c r="P68" i="5"/>
  <c r="P16" i="5"/>
  <c r="H92" i="5"/>
  <c r="P64" i="5"/>
  <c r="P63" i="5"/>
  <c r="O12" i="5"/>
  <c r="O20" i="5"/>
  <c r="O28" i="5"/>
  <c r="P67" i="5"/>
  <c r="P74" i="5"/>
  <c r="O74" i="5"/>
  <c r="O54" i="5"/>
  <c r="P62" i="5"/>
  <c r="P66" i="5"/>
  <c r="O70" i="5"/>
  <c r="O71" i="5"/>
  <c r="O72" i="5"/>
  <c r="O73" i="5"/>
  <c r="O6" i="5"/>
  <c r="O10" i="5"/>
  <c r="O14" i="5"/>
  <c r="O18" i="5"/>
  <c r="O22" i="5"/>
  <c r="O26" i="5"/>
  <c r="P61" i="5"/>
  <c r="P65" i="5"/>
  <c r="P69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53" i="5"/>
  <c r="P57" i="5"/>
  <c r="O57" i="5"/>
  <c r="O60" i="5"/>
  <c r="P60" i="5"/>
  <c r="O56" i="5"/>
  <c r="O7" i="5"/>
  <c r="O9" i="5"/>
  <c r="O11" i="5"/>
  <c r="O13" i="5"/>
  <c r="O15" i="5"/>
  <c r="O17" i="5"/>
  <c r="O19" i="5"/>
  <c r="O21" i="5"/>
  <c r="O23" i="5"/>
  <c r="O25" i="5"/>
  <c r="O27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P55" i="5"/>
  <c r="O58" i="5"/>
  <c r="O59" i="5"/>
  <c r="L53" i="4"/>
  <c r="M53" i="4" s="1"/>
  <c r="L60" i="4"/>
  <c r="M60" i="4" s="1"/>
  <c r="L74" i="4"/>
  <c r="M74" i="4" s="1"/>
  <c r="L54" i="4"/>
  <c r="M54" i="4" s="1"/>
  <c r="L57" i="4"/>
  <c r="M57" i="4" s="1"/>
  <c r="L55" i="4"/>
  <c r="M55" i="4" s="1"/>
  <c r="N69" i="4"/>
  <c r="N83" i="4"/>
  <c r="N51" i="4"/>
  <c r="N27" i="4"/>
  <c r="N79" i="4"/>
  <c r="N47" i="4"/>
  <c r="N15" i="4"/>
  <c r="N67" i="4"/>
  <c r="N35" i="4"/>
  <c r="N11" i="4"/>
  <c r="N63" i="4"/>
  <c r="N31" i="4"/>
  <c r="N19" i="4"/>
  <c r="N75" i="4"/>
  <c r="N59" i="4"/>
  <c r="N43" i="4"/>
  <c r="N87" i="4"/>
  <c r="N71" i="4"/>
  <c r="N39" i="4"/>
  <c r="N23" i="4"/>
  <c r="N6" i="4"/>
  <c r="N90" i="4"/>
  <c r="N86" i="4"/>
  <c r="N82" i="4"/>
  <c r="N78" i="4"/>
  <c r="N70" i="4"/>
  <c r="N66" i="4"/>
  <c r="N62" i="4"/>
  <c r="N58" i="4"/>
  <c r="N50" i="4"/>
  <c r="N46" i="4"/>
  <c r="N42" i="4"/>
  <c r="N38" i="4"/>
  <c r="N34" i="4"/>
  <c r="N30" i="4"/>
  <c r="N26" i="4"/>
  <c r="N22" i="4"/>
  <c r="N18" i="4"/>
  <c r="N14" i="4"/>
  <c r="N10" i="4"/>
  <c r="N89" i="4"/>
  <c r="N85" i="4"/>
  <c r="N81" i="4"/>
  <c r="N77" i="4"/>
  <c r="N73" i="4"/>
  <c r="N65" i="4"/>
  <c r="N61" i="4"/>
  <c r="N49" i="4"/>
  <c r="N45" i="4"/>
  <c r="N41" i="4"/>
  <c r="N37" i="4"/>
  <c r="N33" i="4"/>
  <c r="N29" i="4"/>
  <c r="N25" i="4"/>
  <c r="N21" i="4"/>
  <c r="N17" i="4"/>
  <c r="N13" i="4"/>
  <c r="N9" i="4"/>
  <c r="N88" i="4"/>
  <c r="N84" i="4"/>
  <c r="N80" i="4"/>
  <c r="N76" i="4"/>
  <c r="N72" i="4"/>
  <c r="N68" i="4"/>
  <c r="N64" i="4"/>
  <c r="N56" i="4"/>
  <c r="N52" i="4"/>
  <c r="N48" i="4"/>
  <c r="N44" i="4"/>
  <c r="N40" i="4"/>
  <c r="N36" i="4"/>
  <c r="N32" i="4"/>
  <c r="N28" i="4"/>
  <c r="N24" i="4"/>
  <c r="N20" i="4"/>
  <c r="N16" i="4"/>
  <c r="N12" i="4"/>
  <c r="N8" i="4"/>
  <c r="N7" i="4"/>
  <c r="P92" i="5" l="1"/>
  <c r="H96" i="5" s="1"/>
  <c r="N53" i="4"/>
  <c r="N60" i="4"/>
  <c r="N57" i="4"/>
  <c r="N54" i="4"/>
  <c r="N74" i="4"/>
  <c r="N55" i="4"/>
  <c r="H90" i="4" l="1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R28" i="4"/>
  <c r="Q28" i="4"/>
  <c r="H28" i="4"/>
  <c r="R27" i="4"/>
  <c r="Q27" i="4"/>
  <c r="H27" i="4"/>
  <c r="R26" i="4"/>
  <c r="Q26" i="4"/>
  <c r="H26" i="4"/>
  <c r="R25" i="4"/>
  <c r="Q25" i="4"/>
  <c r="H25" i="4"/>
  <c r="R24" i="4"/>
  <c r="Q24" i="4"/>
  <c r="H24" i="4"/>
  <c r="R23" i="4"/>
  <c r="Q23" i="4"/>
  <c r="H23" i="4"/>
  <c r="R22" i="4"/>
  <c r="Q22" i="4"/>
  <c r="H22" i="4"/>
  <c r="R21" i="4"/>
  <c r="Q21" i="4"/>
  <c r="H21" i="4"/>
  <c r="R20" i="4"/>
  <c r="Q20" i="4"/>
  <c r="H20" i="4"/>
  <c r="R19" i="4"/>
  <c r="Q19" i="4"/>
  <c r="H19" i="4"/>
  <c r="R18" i="4"/>
  <c r="Q18" i="4"/>
  <c r="H18" i="4"/>
  <c r="R17" i="4"/>
  <c r="Q17" i="4"/>
  <c r="H17" i="4"/>
  <c r="R16" i="4"/>
  <c r="Q16" i="4"/>
  <c r="H16" i="4"/>
  <c r="R15" i="4"/>
  <c r="Q15" i="4"/>
  <c r="H15" i="4"/>
  <c r="R14" i="4"/>
  <c r="Q14" i="4"/>
  <c r="H14" i="4"/>
  <c r="R13" i="4"/>
  <c r="Q13" i="4"/>
  <c r="H13" i="4"/>
  <c r="R12" i="4"/>
  <c r="Q12" i="4"/>
  <c r="H12" i="4"/>
  <c r="R11" i="4"/>
  <c r="Q11" i="4"/>
  <c r="H11" i="4"/>
  <c r="R10" i="4"/>
  <c r="Q10" i="4"/>
  <c r="H10" i="4"/>
  <c r="R9" i="4"/>
  <c r="Q9" i="4"/>
  <c r="H9" i="4"/>
  <c r="R8" i="4"/>
  <c r="Q8" i="4"/>
  <c r="H8" i="4"/>
  <c r="R7" i="4"/>
  <c r="Q7" i="4"/>
  <c r="H7" i="4"/>
  <c r="R6" i="4"/>
  <c r="Q6" i="4"/>
  <c r="H6" i="4"/>
  <c r="N92" i="4" l="1"/>
  <c r="H92" i="4"/>
  <c r="H96" i="4" l="1"/>
  <c r="H97" i="5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7" i="3"/>
  <c r="L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7" i="3"/>
  <c r="H6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P17" i="3"/>
  <c r="O17" i="3"/>
  <c r="P16" i="3"/>
  <c r="O16" i="3"/>
  <c r="P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K7" i="3"/>
  <c r="P6" i="3"/>
  <c r="O6" i="3"/>
  <c r="K6" i="3"/>
  <c r="L92" i="3" l="1"/>
  <c r="H96" i="3" s="1"/>
  <c r="H98" i="5" s="1"/>
  <c r="H99" i="5" s="1"/>
  <c r="H92" i="3"/>
  <c r="O15" i="3"/>
  <c r="O18" i="3"/>
  <c r="H100" i="5" l="1"/>
  <c r="H104" i="5"/>
  <c r="H101" i="3"/>
  <c r="H102" i="3" s="1"/>
  <c r="H97" i="4"/>
  <c r="H98" i="4" s="1"/>
  <c r="H99" i="4" s="1"/>
  <c r="H97" i="3"/>
  <c r="H98" i="3" s="1"/>
  <c r="H106" i="5" l="1"/>
  <c r="H104" i="3"/>
  <c r="N3" i="2"/>
  <c r="T3" i="2" s="1"/>
  <c r="N4" i="2"/>
  <c r="T4" i="2" s="1"/>
  <c r="N5" i="2"/>
  <c r="T5" i="2" s="1"/>
  <c r="N6" i="2"/>
  <c r="T6" i="2" s="1"/>
  <c r="N7" i="2"/>
  <c r="T7" i="2" s="1"/>
  <c r="N8" i="2"/>
  <c r="T8" i="2" s="1"/>
  <c r="N9" i="2"/>
  <c r="T9" i="2" s="1"/>
  <c r="N10" i="2"/>
  <c r="T10" i="2" s="1"/>
  <c r="N11" i="2"/>
  <c r="T11" i="2" s="1"/>
  <c r="N12" i="2"/>
  <c r="T12" i="2" s="1"/>
  <c r="N13" i="2"/>
  <c r="T13" i="2" s="1"/>
  <c r="N14" i="2"/>
  <c r="T14" i="2" s="1"/>
  <c r="N15" i="2"/>
  <c r="T15" i="2" s="1"/>
  <c r="N16" i="2"/>
  <c r="T16" i="2" s="1"/>
  <c r="N17" i="2"/>
  <c r="T17" i="2" s="1"/>
  <c r="N18" i="2"/>
  <c r="T18" i="2" s="1"/>
  <c r="N19" i="2"/>
  <c r="T19" i="2" s="1"/>
  <c r="N20" i="2"/>
  <c r="T20" i="2" s="1"/>
  <c r="N21" i="2"/>
  <c r="T21" i="2" s="1"/>
  <c r="N22" i="2"/>
  <c r="T22" i="2" s="1"/>
  <c r="N23" i="2"/>
  <c r="T23" i="2" s="1"/>
  <c r="N24" i="2"/>
  <c r="T24" i="2" s="1"/>
  <c r="N25" i="2"/>
  <c r="T25" i="2" s="1"/>
  <c r="N26" i="2"/>
  <c r="T26" i="2" s="1"/>
  <c r="N27" i="2"/>
  <c r="T27" i="2" s="1"/>
  <c r="N28" i="2"/>
  <c r="T28" i="2" s="1"/>
  <c r="N29" i="2"/>
  <c r="T29" i="2" s="1"/>
  <c r="N30" i="2"/>
  <c r="T30" i="2" s="1"/>
  <c r="N31" i="2"/>
  <c r="T31" i="2" s="1"/>
  <c r="N32" i="2"/>
  <c r="T32" i="2" s="1"/>
  <c r="N33" i="2"/>
  <c r="T33" i="2" s="1"/>
  <c r="N34" i="2"/>
  <c r="T34" i="2" s="1"/>
  <c r="N35" i="2"/>
  <c r="T35" i="2" s="1"/>
  <c r="N36" i="2"/>
  <c r="T36" i="2" s="1"/>
  <c r="N37" i="2"/>
  <c r="T37" i="2" s="1"/>
  <c r="N38" i="2"/>
  <c r="T38" i="2" s="1"/>
  <c r="N39" i="2"/>
  <c r="T39" i="2" s="1"/>
  <c r="N40" i="2"/>
  <c r="T40" i="2" s="1"/>
  <c r="N41" i="2"/>
  <c r="T41" i="2" s="1"/>
  <c r="N42" i="2"/>
  <c r="T42" i="2" s="1"/>
  <c r="N43" i="2"/>
  <c r="T43" i="2" s="1"/>
  <c r="N44" i="2"/>
  <c r="T44" i="2" s="1"/>
  <c r="N45" i="2"/>
  <c r="T45" i="2" s="1"/>
  <c r="N46" i="2"/>
  <c r="T46" i="2" s="1"/>
  <c r="N47" i="2"/>
  <c r="T47" i="2" s="1"/>
  <c r="N48" i="2"/>
  <c r="T48" i="2" s="1"/>
  <c r="N49" i="2"/>
  <c r="T49" i="2" s="1"/>
  <c r="N50" i="2"/>
  <c r="T50" i="2" s="1"/>
  <c r="N51" i="2"/>
  <c r="T51" i="2" s="1"/>
  <c r="N52" i="2"/>
  <c r="T52" i="2" s="1"/>
  <c r="N53" i="2"/>
  <c r="T53" i="2" s="1"/>
  <c r="N54" i="2"/>
  <c r="T54" i="2" s="1"/>
  <c r="N55" i="2"/>
  <c r="T55" i="2" s="1"/>
  <c r="N56" i="2"/>
  <c r="T56" i="2" s="1"/>
  <c r="N57" i="2"/>
  <c r="T57" i="2" s="1"/>
  <c r="N58" i="2"/>
  <c r="T58" i="2" s="1"/>
  <c r="N59" i="2"/>
  <c r="T59" i="2" s="1"/>
  <c r="N60" i="2"/>
  <c r="T60" i="2" s="1"/>
  <c r="N61" i="2"/>
  <c r="T61" i="2" s="1"/>
  <c r="N62" i="2"/>
  <c r="T62" i="2" s="1"/>
  <c r="N63" i="2"/>
  <c r="T63" i="2" s="1"/>
  <c r="N64" i="2"/>
  <c r="T64" i="2" s="1"/>
  <c r="N65" i="2"/>
  <c r="T65" i="2" s="1"/>
  <c r="N66" i="2"/>
  <c r="T66" i="2" s="1"/>
  <c r="N67" i="2"/>
  <c r="T67" i="2" s="1"/>
  <c r="N68" i="2"/>
  <c r="T68" i="2" s="1"/>
  <c r="N69" i="2"/>
  <c r="T69" i="2" s="1"/>
  <c r="N70" i="2"/>
  <c r="T70" i="2" s="1"/>
  <c r="N71" i="2"/>
  <c r="T71" i="2" s="1"/>
  <c r="N72" i="2"/>
  <c r="T72" i="2" s="1"/>
  <c r="N73" i="2"/>
  <c r="T73" i="2" s="1"/>
  <c r="N74" i="2"/>
  <c r="T74" i="2" s="1"/>
  <c r="N75" i="2"/>
  <c r="T75" i="2" s="1"/>
  <c r="N76" i="2"/>
  <c r="T76" i="2" s="1"/>
  <c r="N77" i="2"/>
  <c r="T77" i="2" s="1"/>
  <c r="N78" i="2"/>
  <c r="T78" i="2" s="1"/>
  <c r="N79" i="2"/>
  <c r="T79" i="2" s="1"/>
  <c r="N80" i="2"/>
  <c r="T80" i="2" s="1"/>
  <c r="N81" i="2"/>
  <c r="T81" i="2" s="1"/>
  <c r="N82" i="2"/>
  <c r="T82" i="2" s="1"/>
  <c r="N83" i="2"/>
  <c r="T83" i="2" s="1"/>
  <c r="N84" i="2"/>
  <c r="T84" i="2" s="1"/>
  <c r="N85" i="2"/>
  <c r="T85" i="2" s="1"/>
  <c r="N86" i="2"/>
  <c r="T86" i="2" s="1"/>
  <c r="N2" i="2"/>
  <c r="T2" i="2" s="1"/>
  <c r="P73" i="2"/>
  <c r="Q73" i="2" s="1"/>
  <c r="S73" i="2" s="1"/>
  <c r="P74" i="2"/>
  <c r="Q74" i="2" s="1"/>
  <c r="S74" i="2" s="1"/>
  <c r="P75" i="2"/>
  <c r="Q75" i="2" s="1"/>
  <c r="S75" i="2" s="1"/>
  <c r="P76" i="2"/>
  <c r="Q76" i="2" s="1"/>
  <c r="S76" i="2" s="1"/>
  <c r="P77" i="2"/>
  <c r="Q77" i="2" s="1"/>
  <c r="S77" i="2" s="1"/>
  <c r="P78" i="2"/>
  <c r="Q78" i="2" s="1"/>
  <c r="S78" i="2" s="1"/>
  <c r="P79" i="2"/>
  <c r="Q79" i="2" s="1"/>
  <c r="S79" i="2" s="1"/>
  <c r="P80" i="2"/>
  <c r="Q80" i="2" s="1"/>
  <c r="S80" i="2" s="1"/>
  <c r="P81" i="2"/>
  <c r="Q81" i="2" s="1"/>
  <c r="S81" i="2" s="1"/>
  <c r="P82" i="2"/>
  <c r="Q82" i="2" s="1"/>
  <c r="S82" i="2" s="1"/>
  <c r="P83" i="2"/>
  <c r="Q83" i="2" s="1"/>
  <c r="S83" i="2" s="1"/>
  <c r="P84" i="2"/>
  <c r="Q84" i="2" s="1"/>
  <c r="S84" i="2" s="1"/>
  <c r="P85" i="2"/>
  <c r="Q85" i="2" s="1"/>
  <c r="S85" i="2" s="1"/>
  <c r="P86" i="2"/>
  <c r="Q86" i="2" s="1"/>
  <c r="S86" i="2" s="1"/>
  <c r="P56" i="2"/>
  <c r="Q56" i="2" s="1"/>
  <c r="S56" i="2" s="1"/>
  <c r="P45" i="2"/>
  <c r="Q45" i="2" s="1"/>
  <c r="S45" i="2" s="1"/>
  <c r="P43" i="2"/>
  <c r="Q43" i="2" s="1"/>
  <c r="S43" i="2" s="1"/>
  <c r="P37" i="2"/>
  <c r="Q37" i="2" s="1"/>
  <c r="S37" i="2" s="1"/>
  <c r="P31" i="2"/>
  <c r="Q31" i="2" s="1"/>
  <c r="S31" i="2" s="1"/>
  <c r="P72" i="2"/>
  <c r="Q72" i="2" s="1"/>
  <c r="S72" i="2" s="1"/>
  <c r="P3" i="2"/>
  <c r="Q3" i="2" s="1"/>
  <c r="S3" i="2" s="1"/>
  <c r="P4" i="2"/>
  <c r="Q4" i="2" s="1"/>
  <c r="S4" i="2" s="1"/>
  <c r="P5" i="2"/>
  <c r="Q5" i="2" s="1"/>
  <c r="S5" i="2" s="1"/>
  <c r="P6" i="2"/>
  <c r="Q6" i="2" s="1"/>
  <c r="S6" i="2" s="1"/>
  <c r="P7" i="2"/>
  <c r="Q7" i="2" s="1"/>
  <c r="S7" i="2" s="1"/>
  <c r="P8" i="2"/>
  <c r="Q8" i="2" s="1"/>
  <c r="S8" i="2" s="1"/>
  <c r="P9" i="2"/>
  <c r="Q9" i="2" s="1"/>
  <c r="S9" i="2" s="1"/>
  <c r="P10" i="2"/>
  <c r="Q10" i="2" s="1"/>
  <c r="S10" i="2" s="1"/>
  <c r="P11" i="2"/>
  <c r="Q11" i="2" s="1"/>
  <c r="S11" i="2" s="1"/>
  <c r="P12" i="2"/>
  <c r="Q12" i="2" s="1"/>
  <c r="S12" i="2" s="1"/>
  <c r="P13" i="2"/>
  <c r="Q13" i="2" s="1"/>
  <c r="S13" i="2" s="1"/>
  <c r="P14" i="2"/>
  <c r="Q14" i="2" s="1"/>
  <c r="S14" i="2" s="1"/>
  <c r="P15" i="2"/>
  <c r="Q15" i="2" s="1"/>
  <c r="S15" i="2" s="1"/>
  <c r="P16" i="2"/>
  <c r="Q16" i="2" s="1"/>
  <c r="S16" i="2" s="1"/>
  <c r="P17" i="2"/>
  <c r="Q17" i="2" s="1"/>
  <c r="S17" i="2" s="1"/>
  <c r="P18" i="2"/>
  <c r="Q18" i="2" s="1"/>
  <c r="S18" i="2" s="1"/>
  <c r="P19" i="2"/>
  <c r="Q19" i="2" s="1"/>
  <c r="S19" i="2" s="1"/>
  <c r="P20" i="2"/>
  <c r="Q20" i="2" s="1"/>
  <c r="S20" i="2" s="1"/>
  <c r="P21" i="2"/>
  <c r="Q21" i="2" s="1"/>
  <c r="S21" i="2" s="1"/>
  <c r="P22" i="2"/>
  <c r="Q22" i="2" s="1"/>
  <c r="S22" i="2" s="1"/>
  <c r="P23" i="2"/>
  <c r="Q23" i="2" s="1"/>
  <c r="S23" i="2" s="1"/>
  <c r="P24" i="2"/>
  <c r="Q24" i="2" s="1"/>
  <c r="S24" i="2" s="1"/>
  <c r="P25" i="2"/>
  <c r="Q25" i="2" s="1"/>
  <c r="S25" i="2" s="1"/>
  <c r="P26" i="2"/>
  <c r="Q26" i="2" s="1"/>
  <c r="S26" i="2" s="1"/>
  <c r="P27" i="2"/>
  <c r="Q27" i="2" s="1"/>
  <c r="S27" i="2" s="1"/>
  <c r="P28" i="2"/>
  <c r="Q28" i="2" s="1"/>
  <c r="S28" i="2" s="1"/>
  <c r="P29" i="2"/>
  <c r="Q29" i="2" s="1"/>
  <c r="S29" i="2" s="1"/>
  <c r="P30" i="2"/>
  <c r="Q30" i="2" s="1"/>
  <c r="S30" i="2" s="1"/>
  <c r="P32" i="2"/>
  <c r="Q32" i="2" s="1"/>
  <c r="S32" i="2" s="1"/>
  <c r="P33" i="2"/>
  <c r="Q33" i="2" s="1"/>
  <c r="S33" i="2" s="1"/>
  <c r="P34" i="2"/>
  <c r="Q34" i="2" s="1"/>
  <c r="S34" i="2" s="1"/>
  <c r="P35" i="2"/>
  <c r="Q35" i="2" s="1"/>
  <c r="S35" i="2" s="1"/>
  <c r="P36" i="2"/>
  <c r="Q36" i="2" s="1"/>
  <c r="S36" i="2" s="1"/>
  <c r="P38" i="2"/>
  <c r="Q38" i="2" s="1"/>
  <c r="S38" i="2" s="1"/>
  <c r="P39" i="2"/>
  <c r="Q39" i="2" s="1"/>
  <c r="S39" i="2" s="1"/>
  <c r="P40" i="2"/>
  <c r="Q40" i="2" s="1"/>
  <c r="S40" i="2" s="1"/>
  <c r="P41" i="2"/>
  <c r="Q41" i="2" s="1"/>
  <c r="S41" i="2" s="1"/>
  <c r="P42" i="2"/>
  <c r="Q42" i="2" s="1"/>
  <c r="S42" i="2" s="1"/>
  <c r="P44" i="2"/>
  <c r="Q44" i="2" s="1"/>
  <c r="S44" i="2" s="1"/>
  <c r="P46" i="2"/>
  <c r="Q46" i="2" s="1"/>
  <c r="S46" i="2" s="1"/>
  <c r="P47" i="2"/>
  <c r="Q47" i="2" s="1"/>
  <c r="S47" i="2" s="1"/>
  <c r="P48" i="2"/>
  <c r="Q48" i="2" s="1"/>
  <c r="S48" i="2" s="1"/>
  <c r="P49" i="2"/>
  <c r="Q49" i="2" s="1"/>
  <c r="S49" i="2" s="1"/>
  <c r="P50" i="2"/>
  <c r="Q50" i="2" s="1"/>
  <c r="S50" i="2" s="1"/>
  <c r="P51" i="2"/>
  <c r="Q51" i="2" s="1"/>
  <c r="S51" i="2" s="1"/>
  <c r="P52" i="2"/>
  <c r="Q52" i="2" s="1"/>
  <c r="S52" i="2" s="1"/>
  <c r="P53" i="2"/>
  <c r="Q53" i="2" s="1"/>
  <c r="S53" i="2" s="1"/>
  <c r="P54" i="2"/>
  <c r="Q54" i="2" s="1"/>
  <c r="S54" i="2" s="1"/>
  <c r="P55" i="2"/>
  <c r="Q55" i="2" s="1"/>
  <c r="S55" i="2" s="1"/>
  <c r="P57" i="2"/>
  <c r="Q57" i="2" s="1"/>
  <c r="S57" i="2" s="1"/>
  <c r="P58" i="2"/>
  <c r="Q58" i="2" s="1"/>
  <c r="S58" i="2" s="1"/>
  <c r="P59" i="2"/>
  <c r="Q59" i="2" s="1"/>
  <c r="S59" i="2" s="1"/>
  <c r="P60" i="2"/>
  <c r="Q60" i="2" s="1"/>
  <c r="S60" i="2" s="1"/>
  <c r="P61" i="2"/>
  <c r="Q61" i="2" s="1"/>
  <c r="S61" i="2" s="1"/>
  <c r="P62" i="2"/>
  <c r="Q62" i="2" s="1"/>
  <c r="S62" i="2" s="1"/>
  <c r="P63" i="2"/>
  <c r="Q63" i="2" s="1"/>
  <c r="S63" i="2" s="1"/>
  <c r="P64" i="2"/>
  <c r="Q64" i="2" s="1"/>
  <c r="S64" i="2" s="1"/>
  <c r="P65" i="2"/>
  <c r="Q65" i="2" s="1"/>
  <c r="S65" i="2" s="1"/>
  <c r="P66" i="2"/>
  <c r="Q66" i="2" s="1"/>
  <c r="S66" i="2" s="1"/>
  <c r="P67" i="2"/>
  <c r="Q67" i="2" s="1"/>
  <c r="S67" i="2" s="1"/>
  <c r="P68" i="2"/>
  <c r="Q68" i="2" s="1"/>
  <c r="S68" i="2" s="1"/>
  <c r="P69" i="2"/>
  <c r="Q69" i="2" s="1"/>
  <c r="S69" i="2" s="1"/>
  <c r="P70" i="2"/>
  <c r="Q70" i="2" s="1"/>
  <c r="S70" i="2" s="1"/>
  <c r="P71" i="2"/>
  <c r="Q71" i="2" s="1"/>
  <c r="S71" i="2" s="1"/>
  <c r="P2" i="2"/>
  <c r="Q2" i="2" s="1"/>
  <c r="S2" i="2" s="1"/>
  <c r="H103" i="4" l="1"/>
  <c r="H104" i="4" s="1"/>
  <c r="H100" i="4" l="1"/>
  <c r="H106" i="4" s="1"/>
</calcChain>
</file>

<file path=xl/sharedStrings.xml><?xml version="1.0" encoding="utf-8"?>
<sst xmlns="http://schemas.openxmlformats.org/spreadsheetml/2006/main" count="1916" uniqueCount="314">
  <si>
    <t>#</t>
  </si>
  <si>
    <t>Opi No.</t>
  </si>
  <si>
    <t>Date</t>
  </si>
  <si>
    <t>Project Name</t>
  </si>
  <si>
    <t>Packing List No.</t>
  </si>
  <si>
    <t>Purchase Order</t>
  </si>
  <si>
    <t>Vendor</t>
  </si>
  <si>
    <t>Purchaser</t>
  </si>
  <si>
    <t>Consignee</t>
  </si>
  <si>
    <t>Destination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</si>
  <si>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</si>
  <si>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</si>
  <si>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</si>
  <si>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</si>
  <si>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</si>
  <si>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</si>
  <si>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</si>
  <si>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</si>
  <si>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</si>
  <si>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</si>
  <si>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</si>
  <si>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</si>
  <si>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</si>
  <si>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</si>
  <si>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</si>
  <si>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</si>
  <si>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OPI-JAY-098-001</t>
  </si>
  <si>
    <t>South Adish Gas Condensate Refinery</t>
  </si>
  <si>
    <t>SACR-PL-JAY-098-001</t>
  </si>
  <si>
    <t>ADSH-P-PO-GE-098</t>
  </si>
  <si>
    <t>jahanayegh</t>
  </si>
  <si>
    <t>South Adish Condensate Refinery</t>
  </si>
  <si>
    <t>Adish refinery site</t>
  </si>
  <si>
    <t>1</t>
  </si>
  <si>
    <t>Main Item</t>
  </si>
  <si>
    <t>-</t>
  </si>
  <si>
    <t>4YYXYYG06</t>
  </si>
  <si>
    <t>6" , Thk. 60mm ,Hot Insulation, Mineral wool ASTM C547,  Class II density 80 kg/m3~120 kg/m3, Sectional Pipe</t>
  </si>
  <si>
    <t>Meter</t>
  </si>
  <si>
    <t>OPI-JAY-098-002</t>
  </si>
  <si>
    <t>SACR-PL-JAY-098-002</t>
  </si>
  <si>
    <t>2</t>
  </si>
  <si>
    <t>4YYXYYE0D</t>
  </si>
  <si>
    <t>1/2" , Thk. 40mm ,Hot Insulation, Mineral wool ASTM C547,  Class II, density 80 kg/m3~120 kg/m3, Sectional Pipe</t>
  </si>
  <si>
    <t>4YYXYYF0D</t>
  </si>
  <si>
    <t>1/2" , Thk. 50mm ,Hot Insulation, Mineral wool ASTM C547,  Class II density 80 kg/m3~120 kg/m3, Sectional Pipe</t>
  </si>
  <si>
    <t>4YYXYYF01</t>
  </si>
  <si>
    <t>1" , Thk. 50mm ,Hot Insulation, Mineral wool ASTM C547,  Class II density 80 kg/m3~120 kg/m3, Sectional Pipe</t>
  </si>
  <si>
    <t>4YYXYYD02</t>
  </si>
  <si>
    <t>2" , Thk. 30mm ,Hot Insulation, Mineral wool ASTM C547,  Class II density 80 kg/m3~120 kg/m3, Sectional Pipe</t>
  </si>
  <si>
    <t>4YYXYYD06</t>
  </si>
  <si>
    <t>6" , Thk. 30mm ,Hot Insulation, Mineral wool ASTM C547,  Class II density 80 kg/m3~120 kg/m3, Sectional Pipe</t>
  </si>
  <si>
    <t>OPI-JAY-098-003</t>
  </si>
  <si>
    <t>SACR-PL-JAY-098-003</t>
  </si>
  <si>
    <t>3</t>
  </si>
  <si>
    <t>4YYXYYD0E</t>
  </si>
  <si>
    <t>3/4" , Thk. 30mm ,Hot Insulation, Mineral wool ASTM C547,  Class II density 80 kg/m3~120 kg/m3, Sectional Pipe</t>
  </si>
  <si>
    <t>4YYXYYE0E</t>
  </si>
  <si>
    <t>3/4" , Thk. 40mm ,Hot Insulation, Mineral wool ASTM C547,  Class II density 80 kg/m3~120 kg/m3, Sectional Pipe</t>
  </si>
  <si>
    <t>4YYXYYF0E</t>
  </si>
  <si>
    <t>3/4" , Thk. 50mm ,Hot Insulation, Mineral wool ASTM C547,  Class II density 80 kg/m3~120 kg/m3, Sectional Pipe</t>
  </si>
  <si>
    <t>4YYXYYF02</t>
  </si>
  <si>
    <t>2" , Thk. 50mm ,Hot Insulation, Mineral wool ASTM C547,  Class II density 80 kg/m3~120 kg/m3, Sectional Pipe</t>
  </si>
  <si>
    <t>4YYXYYF06</t>
  </si>
  <si>
    <t>6" , Thk. 50mm ,Hot Insulation, Mineral wool ASTM C547,  Class II density 80 kg/m3~120 kg/m3, Sectional Pipe</t>
  </si>
  <si>
    <t>4YYXYYF08</t>
  </si>
  <si>
    <t>8" , Thk. 50mm ,Hot Insulation, Mineral wool ASTM C547,  Class II density 80 kg/m3~120 kg/m3, Sectional Pipe</t>
  </si>
  <si>
    <t>OPI-JAY-098-005</t>
  </si>
  <si>
    <t>SACR-PL-JAY-098-004</t>
  </si>
  <si>
    <t>4</t>
  </si>
  <si>
    <t>4YYZZYB</t>
  </si>
  <si>
    <t>0.8 mm Thickness Metal Jacketing-ASTM B 209, type 1100  Wrought Aluminum Alloy</t>
  </si>
  <si>
    <t>Sq. Meter</t>
  </si>
  <si>
    <t>4YYZZYC</t>
  </si>
  <si>
    <t>1 mm Thickness Metal Jacketing-ASTM B 209, type 1100  Wrought Aluminum Alloy</t>
  </si>
  <si>
    <t>OPI-JAY-098-004</t>
  </si>
  <si>
    <t>SACR-PL-JAY-098-005</t>
  </si>
  <si>
    <t>5</t>
  </si>
  <si>
    <t>4YYXYYH10</t>
  </si>
  <si>
    <t>10" , Thk. 70mm ,Hot Insulation, Mineral wool ASTM C547,  Class II density 80 kg/m3~120 kg/m3, Sectional Pipe</t>
  </si>
  <si>
    <t>180بسته 1متری</t>
  </si>
  <si>
    <t>OPI-JAY-098-006</t>
  </si>
  <si>
    <t>SACR-PL-JAY-098-006</t>
  </si>
  <si>
    <t>6</t>
  </si>
  <si>
    <t>4YYXYYH06</t>
  </si>
  <si>
    <t>6" , Thk. 70mm ,Hot Insulation, Mineral wool ASTM C547,  Class II density 80 kg/m3~120 kg/m3, Sectional Pipe</t>
  </si>
  <si>
    <t>OPI-JAY-098-007</t>
  </si>
  <si>
    <t>SACR-PL-JAY-098-007</t>
  </si>
  <si>
    <t>7</t>
  </si>
  <si>
    <t>4YYXYYE03</t>
  </si>
  <si>
    <t>3" , Thk. 40mm ,Hot Insulation, Mineral wool ASTM C547,  Class II density 80 kg/m3~120 kg/m3, Sectional Pipe</t>
  </si>
  <si>
    <t>OPI-JAY-098-008</t>
  </si>
  <si>
    <t>SACR-PL-JAY-098-008</t>
  </si>
  <si>
    <t>8</t>
  </si>
  <si>
    <t>4YYZZYA</t>
  </si>
  <si>
    <t>0.6 mm Thickness Metal Jacketing-ASTM B 209, type 1100  Wrought Aluminum Alloy</t>
  </si>
  <si>
    <t>Sub Item</t>
  </si>
  <si>
    <t>Insulation-Acc</t>
  </si>
  <si>
    <t>ACCESSORY</t>
  </si>
  <si>
    <t>تسمه استنلس استیل سایز    0/5  * 13 میلیمتر</t>
  </si>
  <si>
    <t>تسمه استنلس استیل سایز 0/5*19 میلیمتر</t>
  </si>
  <si>
    <t>بست استنلس استیل سایز  0/5*13 میلیمتر</t>
  </si>
  <si>
    <t>Piece</t>
  </si>
  <si>
    <t>بست استنلس استیل سایز 0/5*19میلیمتر</t>
  </si>
  <si>
    <t>پیچ استنلس استیل سایز 13*4/8 میلیمتر</t>
  </si>
  <si>
    <t>پیچ استنلس استیل سایز 9/5*4/2 میلیمتر</t>
  </si>
  <si>
    <t>واشر نئو پرن</t>
  </si>
  <si>
    <t>S کلیپس</t>
  </si>
  <si>
    <t>سیم استنلس استیل به قطر 1 میلیمتر</t>
  </si>
  <si>
    <t>نوار چسب نخ دار تقویت شده فیلامنت با عرض 50 میلی متر</t>
  </si>
  <si>
    <t>Roll</t>
  </si>
  <si>
    <t>Vapour Barrier Mastic JAP 60-90</t>
  </si>
  <si>
    <t>Kg</t>
  </si>
  <si>
    <t>Joint Sealant Mastic JAP 81-84</t>
  </si>
  <si>
    <t>Glass Cloth Mesh</t>
  </si>
  <si>
    <t>OPI-JAY-098-009</t>
  </si>
  <si>
    <t>SACR-PL-JAY-098-009</t>
  </si>
  <si>
    <t>9</t>
  </si>
  <si>
    <t>4YYXYYD03</t>
  </si>
  <si>
    <t>3" , Thk. 30mm ,Hot Insulation, Mineral wool ASTM C547,  Class II density 80 kg/m3~120 kg/m3, Sectional Pipe</t>
  </si>
  <si>
    <t>Identity</t>
  </si>
  <si>
    <t>Supply</t>
  </si>
  <si>
    <t>Packing List</t>
  </si>
  <si>
    <t>Receipt</t>
  </si>
  <si>
    <t>Bulk</t>
  </si>
  <si>
    <t>4YYXYYD0D</t>
  </si>
  <si>
    <t>1/2" , Thk. 30mm ,Hot Insulation, Mineral wool ASTM C547, Class II , density 80 kg/m3~120 kg/m3, Sectional Pipe</t>
  </si>
  <si>
    <t>1/2" , Thk. 40mm ,Hot Insulation, Mineral wool ASTM C547, Class II, density 80 kg/m3~120 kg/m3, Sectional Pipe</t>
  </si>
  <si>
    <t>1/2" , Thk. 50mm ,Hot Insulation, Mineral wool ASTM C547, Class II density 80 kg/m3~120 kg/m3, Sectional Pipe</t>
  </si>
  <si>
    <t>3/4" , Thk. 30mm ,Hot Insulation, Mineral wool ASTM C547, Class II density 80 kg/m3~120 kg/m3, Sectional Pipe</t>
  </si>
  <si>
    <t>3/4" , Thk. 40mm ,Hot Insulation, Mineral wool ASTM C547, Class II density 80 kg/m3~120 kg/m3, Sectional Pipe</t>
  </si>
  <si>
    <t>3/4" , Thk. 50mm ,Hot Insulation, Mineral wool ASTM C547, Class II density 80 kg/m3~120 kg/m3, Sectional Pipe</t>
  </si>
  <si>
    <t>4YYXYYD01</t>
  </si>
  <si>
    <t>1" , Thk. 30mm ,Hot Insulation, Mineral wool ASTM C547, Class II density 80 kg/m3~120 kg/m3, Sectional Pipe</t>
  </si>
  <si>
    <t>4YYXYYE01</t>
  </si>
  <si>
    <t>1" , Thk. 40mm ,Hot Insulation, Mineral wool ASTM C547, Class II density 80 kg/m3~120 kg/m3, Sectional Pipe</t>
  </si>
  <si>
    <t>1" , Thk. 50mm ,Hot Insulation, Mineral wool ASTM C547, Class II density 80 kg/m3~120 kg/m3, Sectional Pipe</t>
  </si>
  <si>
    <t>4YYXYYD1B</t>
  </si>
  <si>
    <t>1 1/2" , Thk. 30mm ,Hot Insulation, Mineral wool ASTM C547, Class II density 80 kg/m3~120 kg/m3, Sectional Pipe</t>
  </si>
  <si>
    <t>4YYXYYE1B</t>
  </si>
  <si>
    <t>1 1/2" , Thk. 40mm ,Hot Insulation, Mineral wool ASTM C547, Class II density 80 kg/m3~120 kg/m3, Sectional Pipe</t>
  </si>
  <si>
    <t>4YYXYYF1B</t>
  </si>
  <si>
    <t>1 1/2" , Thk. 50mm ,Hot Insulation, Mineral wool ASTM C547, Class II density 80 kg/m3~120 kg/m3, Sectional Pipe</t>
  </si>
  <si>
    <t>2" , Thk. 30mm ,Hot Insulation, Mineral wool ASTM C547, Class II density 80 kg/m3~120 kg/m3, Sectional Pipe</t>
  </si>
  <si>
    <t>4YYXYYE02</t>
  </si>
  <si>
    <t>2" , Thk. 40mm ,Hot Insulation, Mineral wool ASTM C547, Class II density 80 kg/m3~120 kg/m3, Sectional Pipe</t>
  </si>
  <si>
    <t>2" , Thk. 50mm ,Hot Insulation, Mineral wool ASTM C547, Class II density 80 kg/m3~120 kg/m3, Sectional Pipe</t>
  </si>
  <si>
    <t>4YYXYYG02</t>
  </si>
  <si>
    <t>2" , Thk. 60mm ,Hot Insulation, Mineral wool ASTM C547, Class II density 80 kg/m3~120 kg/m3, Sectional Pipe</t>
  </si>
  <si>
    <t>3" , Thk. 30mm ,Hot Insulation, Mineral wool ASTM C547, Class II density 80 kg/m3~120 kg/m3, Sectional Pipe</t>
  </si>
  <si>
    <t>3" , Thk. 40mm ,Hot Insulation, Mineral wool ASTM C547, Class II density 80 kg/m3~120 kg/m3, Sectional Pipe</t>
  </si>
  <si>
    <t>4YYXYYF03</t>
  </si>
  <si>
    <t>3" , Thk. 50mm ,Hot Insulation, Mineral wool ASTM C547, Class II density 80 kg/m3~120 kg/m3, Sectional Pipe</t>
  </si>
  <si>
    <t>4YYXYYD04</t>
  </si>
  <si>
    <t>4" , Thk. 30mm ,Hot Insulation, Mineral wool ASTM C547, Class II density 80 kg/m3~120 kg/m3, Sectional Pipe</t>
  </si>
  <si>
    <t>4YYXYYE04</t>
  </si>
  <si>
    <t>4" , Thk. 40mm ,Hot Insulation, Mineral wool ASTM C547, Class II density 80 kg/m3~120 kg/m3, Sectional Pipe</t>
  </si>
  <si>
    <t>4YYXYYF04</t>
  </si>
  <si>
    <t>4" , Thk. 50mm ,Hot Insulation, Mineral wool ASTM C547, Class II density 80 kg/m3~120 kg/m3, Sectional Pipe</t>
  </si>
  <si>
    <t>4YYXYYG04</t>
  </si>
  <si>
    <t>4" , Thk. 60mm ,Hot Insulation, Mineral wool ASTM C547, Class II density 80 kg/m3~120 kg/m3, Sectional Pipe</t>
  </si>
  <si>
    <t>6" , Thk. 30mm ,Hot Insulation, Mineral wool ASTM C547, Class II density 80 kg/m3~120 kg/m3, Sectional Pipe</t>
  </si>
  <si>
    <t>4YYXYYE06</t>
  </si>
  <si>
    <t>6" , Thk. 40mm ,Hot Insulation, Mineral wool ASTM C547, Class II density 80 kg/m3~120 kg/m3, Sectional Pipe</t>
  </si>
  <si>
    <t>6" , Thk. 50mm ,Hot Insulation, Mineral wool ASTM C547, Class II density 80 kg/m3~120 kg/m3, Sectional Pipe</t>
  </si>
  <si>
    <t>6" , Thk. 60mm ,Hot Insulation, Mineral wool ASTM C547, Class II density 80 kg/m3~120 kg/m3, Sectional Pipe</t>
  </si>
  <si>
    <t>6" , Thk. 70mm ,Hot Insulation, Mineral wool ASTM C547, Class II density 80 kg/m3~120 kg/m3, Sectional Pipe</t>
  </si>
  <si>
    <t>4YYXYYI06</t>
  </si>
  <si>
    <t>6" , Thk. 80mm ,Hot Insulation, Mineral wool ASTM C547, Class II density 80 kg/m3~120 kg/m3, Sectional Pipe</t>
  </si>
  <si>
    <t>4YYXYYD08</t>
  </si>
  <si>
    <t>8" , Thk. 30mm ,Hot Insulation, Mineral wool ASTM C547, Class II density 80 kg/m3~120 kg/m3, Sectional Pipe</t>
  </si>
  <si>
    <t>8" , Thk. 50mm ,Hot Insulation, Mineral wool ASTM C547, Class II density 80 kg/m3~120 kg/m3, Sectional Pipe</t>
  </si>
  <si>
    <t>4YYXYYG08</t>
  </si>
  <si>
    <t>8" , Thk. 60mm ,Hot Insulation, Mineral wool ASTM C547, Class II density 80 kg/m3~120 kg/m3, Sectional Pipe</t>
  </si>
  <si>
    <t>4YYXYYH08</t>
  </si>
  <si>
    <t>8" , Thk. 70mm ,Hot Insulation, Mineral wool ASTM C547, Class II density 80 kg/m3~120 kg/m3, Sectional Pipe</t>
  </si>
  <si>
    <t>4YYXYYI08</t>
  </si>
  <si>
    <t>8" , Thk. 80mm ,Hot Insulation, Mineral wool ASTM C547, Class II density 80 kg/m3~120 kg/m3, Sectional Pipe</t>
  </si>
  <si>
    <t>4YYXYYD10</t>
  </si>
  <si>
    <t>10" , Thk. 30mm ,Hot Insulation, Mineral wool ASTM C547, Class II density 80 kg/m3~120 kg/m3, Sectional Pipe</t>
  </si>
  <si>
    <t>4YYXYYF10</t>
  </si>
  <si>
    <t>10" , Thk. 50mm ,Hot Insulation, Mineral wool ASTM C547, Class II density 80 kg/m3~120 kg/m3, Sectional Pipe</t>
  </si>
  <si>
    <t>4YYXYYG10</t>
  </si>
  <si>
    <t>10" , Thk. 60mm ,Hot Insulation, Mineral wool ASTM C547, Class II density 80 kg/m3~120 kg/m3, Sectional Pipe</t>
  </si>
  <si>
    <t>10" , Thk. 70mm ,Hot Insulation, Mineral wool ASTM C547, Class II density 80 kg/m3~120 kg/m3, Sectional Pipe</t>
  </si>
  <si>
    <t>4YYXYYI10</t>
  </si>
  <si>
    <t>10" , Thk. 80mm ,Hot Insulation, Mineral wool ASTM C547, Class II density 80 kg/m3~120 kg/m3, Sectional Pipe</t>
  </si>
  <si>
    <t>4YYXYYJ10</t>
  </si>
  <si>
    <t>10" , Thk. 90mm ,Hot Insulation, Mineral wool ASTM C547, Class II density 80 kg/m3~120 kg/m3, Sectional Pipe</t>
  </si>
  <si>
    <t>4YYYYYE0E</t>
  </si>
  <si>
    <t>3/4" , Thk. 40mm ,Cold Insulation,Polyisocyanurate rigid foam,density 125 kg/m3, Sectional Pipe,as per ASTM C591</t>
  </si>
  <si>
    <t>4YYYYYD01</t>
  </si>
  <si>
    <t>1" , Thk. 30mm ,Cold Insulation,Polyisocyanurate rigid foam, density 125 kg/m3,Sectional Pipe,as per ASTM C591</t>
  </si>
  <si>
    <t>4YYXXYD</t>
  </si>
  <si>
    <t>Hot Insulation, Mineral Wool, Blanket,Thk. 30mm , ASTM C592,Class II, density 80 kg/m3~120 kg/m3, With 0.9mm 1 side stitched galvanized wire</t>
  </si>
  <si>
    <t>4YYXXYF</t>
  </si>
  <si>
    <t>Hot Insulation, Mineral Wool, Blanket,Thk. 50mm , ASTM C592,Class II, density 80 kg/m3~120 kg/m3, With 0.9mm 1 side stitched galvanized wire</t>
  </si>
  <si>
    <t>4YYXXYG</t>
  </si>
  <si>
    <t>Hot Insulation, Mineral Wool, Blanket,Thk. 60mm , ASTM C592,Class II, density 80 kg/m3~120 kg/m3, With 0.9mm 1 side stitched galvanized wire</t>
  </si>
  <si>
    <t>4YYXXYH</t>
  </si>
  <si>
    <t>Hot Insulation, Mineral Wool, Blanket, Thk. 70mm , ASTM C592,Class II, density 80 kg/m3~120 kg/m3, With 0.9mm 1 side stitched galvanized wire</t>
  </si>
  <si>
    <t>4YYXXYI</t>
  </si>
  <si>
    <t>Hot Insulation, Mineral Wool, Blanket,Thk. 80mm , ASTM C592,Class II, density 80 kg/m3~120 kg/m3, With 0.9mm 1 side stitched galvanized wire</t>
  </si>
  <si>
    <t>4YYXXYJ</t>
  </si>
  <si>
    <t>Hot Insulation, Mineral Wool, Blanket,Thk. 90mm , ASTM C592,Class II, density 80 kg/m3~120 kg/m3, With 0.9mm 1 side stitched galvanized wire</t>
  </si>
  <si>
    <t>4YYXXYK</t>
  </si>
  <si>
    <t>Hot Insulation, Mineral Wool, Blanket,Thk. 100mm , ASTM C592,Class II, density 80 kg/m3~120 kg/m3, With 0.9mm 1 side stitched galvanized wire</t>
  </si>
  <si>
    <t>4YYXXYL</t>
  </si>
  <si>
    <t>Hot Insulation, Mineral Wool, Blanket,Thk. 110mm , ASTM C592,Class II, density 80 kg/m3~120 kg/m3, With 0.9mm 1 side stitched galvanized wire</t>
  </si>
  <si>
    <t>0.6 mm Thickness Metal Jacketing-ASTM B 209, type 1100 Wrought Aluminum Alloy</t>
  </si>
  <si>
    <t>0.8 mm Thickness Metal Jacketing-ASTM B 209, type 1100 Wrought Aluminum Alloy</t>
  </si>
  <si>
    <t>1 mm Thickness Metal Jacketing-ASTM B 209, type 1100 Wrought Aluminum Alloy</t>
  </si>
  <si>
    <t>Accessories for Insulation</t>
  </si>
  <si>
    <t>Set</t>
  </si>
  <si>
    <t>4YYYYYD0D</t>
  </si>
  <si>
    <t>1/2" , Thk. 30mm ,Cold Insulation,Polyisocyanurate rigid foam,density 125 kg/m3, Sectional Pipe,as per ASTM C589</t>
  </si>
  <si>
    <t>4YYYYYD0E</t>
  </si>
  <si>
    <t>3/4" , Thk. 30mm ,Cold Insulation,Polyisocyanurate rigid foam,density 125 kg/m3, Sectional Pipe,as per ASTM C590</t>
  </si>
  <si>
    <t>4YYYYYD1B</t>
  </si>
  <si>
    <t>1 1/2" , Thk. 30mm ,Cold Insulation,Polyisocyanurate rigid foam, density 125 kg/m3,Sectional Pipe,as per ASTM C592</t>
  </si>
  <si>
    <t>4YYYYYE1B</t>
  </si>
  <si>
    <t>1 1/2" , Thk. 40mm ,Cold Insulation,Polyisocyanurate rigid foam, density 125 kg/m3,Sectional Pipe,as per ASTM C592</t>
  </si>
  <si>
    <t>4YYYYYE01</t>
  </si>
  <si>
    <t>1" , Thk. 40mm ,Cold Insulation,Polyisocyanurate rigid foam, density 125 kg/m3,Sectional Pipe,as per ASTM C592</t>
  </si>
  <si>
    <t>4YYYYYD02</t>
  </si>
  <si>
    <t>2" , Thk. 30mm ,Cold Insulation,Polyisocyanurate rigid foam, density 125 kg/m3,Sectional Pipe,as per ASTM C592</t>
  </si>
  <si>
    <t>4YYYYYD03</t>
  </si>
  <si>
    <t>3" , Thk. 30mm ,Cold Insulation,Polyisocyanurate rigid foam, density 125 kg/m3,Sectional Pipe,as per ASTM C591</t>
  </si>
  <si>
    <t>4YYYYYE03</t>
  </si>
  <si>
    <t>3" , Thk. 40mm ,Cold Insulation,Polyisocyanurate rigid foam, density 125 kg/m3,Sectional Pipe,as per ASTM C592</t>
  </si>
  <si>
    <t>4YYYYYE04</t>
  </si>
  <si>
    <t>4" , Thk. 40mm ,Cold Insulation,Polyisocyanurate rigid foam, density 125 kg/m3,Sectional Pipe,as per ASTM C591</t>
  </si>
  <si>
    <t>4YYYYYF04</t>
  </si>
  <si>
    <t>4" , Thk. 50mm ,Cold Insulation,Polyisocyanurate rigid foam, density 125 kg/m3,Sectional Pipe,as per ASTM C592</t>
  </si>
  <si>
    <t>4YYYYYE06</t>
  </si>
  <si>
    <t>6" , Thk. 40mm ,Cold Insulation,Polyisocyanurate rigid foam, density 125 kg/m3,Sectional Pipe,as per ASTM C593</t>
  </si>
  <si>
    <t>4YYYYYF06</t>
  </si>
  <si>
    <t>6" , Thk. 50mm ,Cold Insulation,Polyisocyanurate rigid foam, density 125 kg/m3,Sectional Pipe,as per ASTM C593</t>
  </si>
  <si>
    <t>Hot Insulation, Mineral Wool, Blanket,Thk. 40mm , ASTM C592,Class II, density 80 kg/m3~120 kg/m3, With 0.9mm 1 side stitched galvanized wire</t>
  </si>
  <si>
    <t>قراداد اولیه</t>
  </si>
  <si>
    <t>تسمه استنلس استیل سایز 13mm*0/5mm</t>
  </si>
  <si>
    <t>تسمه استنلس استیل سایز 19mm*0/5mm</t>
  </si>
  <si>
    <t>پیچ استنلس استیل سایز 13*4/8</t>
  </si>
  <si>
    <t>پیچ استنلس استیل سایز 9/5*4/2</t>
  </si>
  <si>
    <t>واشر لئوپرن</t>
  </si>
  <si>
    <t>ماستیک METAL SEALANT</t>
  </si>
  <si>
    <t>کلیپس S</t>
  </si>
  <si>
    <t>سیم استنلس استیل به قطر 1mm</t>
  </si>
  <si>
    <t>نوارچسب نخ دار تقویت شده فیلامنت با عرض 50 میلیمتر</t>
  </si>
  <si>
    <t>pcs</t>
  </si>
  <si>
    <t>نرخ تسعیر</t>
  </si>
  <si>
    <t>ریال پیش پرداخت</t>
  </si>
  <si>
    <t>بست استنلس استیل سایز 13mm*0/5mm</t>
  </si>
  <si>
    <t>بست استنلس استیل سایز 19mm*0/5mm</t>
  </si>
  <si>
    <t>PI-1</t>
  </si>
  <si>
    <t>PI-2</t>
  </si>
  <si>
    <t>PI-3</t>
  </si>
  <si>
    <t>PI-4</t>
  </si>
  <si>
    <t>نرخ</t>
  </si>
  <si>
    <t>Total MRS</t>
  </si>
  <si>
    <t>ریال صورتحساب</t>
  </si>
  <si>
    <t>خریدار: شرکت پالایشگاه میعانات گازی آدیش جنوبی</t>
  </si>
  <si>
    <t>ردیف</t>
  </si>
  <si>
    <t>کد کالا</t>
  </si>
  <si>
    <t>شرح کالا</t>
  </si>
  <si>
    <t>واحد</t>
  </si>
  <si>
    <t>مقدار</t>
  </si>
  <si>
    <t>بهای واحد
(یورو)</t>
  </si>
  <si>
    <t>مبلغ قرارداد
(یورو)</t>
  </si>
  <si>
    <t>مبلغ کل
(یورو)</t>
  </si>
  <si>
    <t>فاکتور</t>
  </si>
  <si>
    <t>عدد</t>
  </si>
  <si>
    <t>ست</t>
  </si>
  <si>
    <t>خلاصه محاسبات پرداخت صورت حساب:</t>
  </si>
  <si>
    <t>(یورو)</t>
  </si>
  <si>
    <t>توضیحات:</t>
  </si>
  <si>
    <t>مالیات و عوارض بر ارزش افزوده (9%)</t>
  </si>
  <si>
    <t>کسور:</t>
  </si>
  <si>
    <t>جمع کسور</t>
  </si>
  <si>
    <t>خالص قابل پرداخت</t>
  </si>
  <si>
    <t>متر</t>
  </si>
  <si>
    <t>متر مربع</t>
  </si>
  <si>
    <t>کیلوگرم</t>
  </si>
  <si>
    <t>حلقه</t>
  </si>
  <si>
    <t>استهلاک پیش پرداخت (30%)</t>
  </si>
  <si>
    <t>تاریخ قرارداد: 1401/04/22</t>
  </si>
  <si>
    <t>تاریخ تهیه گزارش: 1401/06/28</t>
  </si>
  <si>
    <t>جمع کالای دریافتی</t>
  </si>
  <si>
    <t>جمع صورتحسابها</t>
  </si>
  <si>
    <t>مقادیر
رسید شده</t>
  </si>
  <si>
    <t>درصد کالای
دریافتی</t>
  </si>
  <si>
    <t>شماره قرارداد: ADSH-P-PO-GE-098</t>
  </si>
  <si>
    <t>فروشنده: شرکت جهان عایق پارس</t>
  </si>
  <si>
    <t>خلاصه مالی خرید عایق گرم و سرد و آلومینیوم</t>
  </si>
  <si>
    <r>
      <t xml:space="preserve">کالاهای رسید شده با شماره مرجع
</t>
    </r>
    <r>
      <rPr>
        <sz val="11"/>
        <color theme="1"/>
        <rFont val="Calibri"/>
        <family val="2"/>
        <scheme val="minor"/>
      </rPr>
      <t>MRS--JAY-098-001</t>
    </r>
    <r>
      <rPr>
        <sz val="13"/>
        <color theme="1"/>
        <rFont val="B Lotus"/>
        <charset val="178"/>
      </rPr>
      <t xml:space="preserve"> الی </t>
    </r>
    <r>
      <rPr>
        <sz val="11"/>
        <color theme="1"/>
        <rFont val="Calibri"/>
        <family val="2"/>
        <scheme val="minor"/>
      </rPr>
      <t>MRS-JAY-098-009</t>
    </r>
    <r>
      <rPr>
        <sz val="10"/>
        <color theme="1"/>
        <rFont val="Calibri"/>
        <family val="2"/>
        <scheme val="minor"/>
      </rPr>
      <t xml:space="preserve">
</t>
    </r>
    <r>
      <rPr>
        <sz val="13"/>
        <color theme="1"/>
        <rFont val="B Lotus"/>
        <charset val="178"/>
      </rPr>
      <t>در این مرحله صورتحساب شده است که تماما در بازه مجاز قرارداد به انبار رسید شده است لذا مشمول جریمه تاخیر نمی باشد.</t>
    </r>
  </si>
  <si>
    <t>مقادیر
رسید شده
مرحله اول</t>
  </si>
  <si>
    <t>مقادیر
رسید شده
مرحله دوم</t>
  </si>
  <si>
    <t>4YYXXYE</t>
  </si>
  <si>
    <t>4YYYYYG06</t>
  </si>
  <si>
    <t>جمع مقادیر رسید شده</t>
  </si>
  <si>
    <t>کسر می شود: کالای صورتحساب شده طی مراحل قبلی</t>
  </si>
  <si>
    <t>جمع کالای دریافتی طی مرحله دوم</t>
  </si>
  <si>
    <t>مبلغ کالای دریافتی
(یورو)</t>
  </si>
  <si>
    <t>جمع صورتحسابهای مرحله دوم</t>
  </si>
  <si>
    <t>تاریخ تهیه گزارش: 1401/07/21</t>
  </si>
  <si>
    <r>
      <t xml:space="preserve">صورتحسابهای مرحله اول: </t>
    </r>
    <r>
      <rPr>
        <sz val="11"/>
        <color theme="1"/>
        <rFont val="Calibri"/>
        <family val="2"/>
        <scheme val="minor"/>
      </rPr>
      <t>MRS-JAY-098-009</t>
    </r>
    <r>
      <rPr>
        <sz val="13"/>
        <color theme="1"/>
        <rFont val="B Lotus"/>
        <charset val="178"/>
      </rPr>
      <t xml:space="preserve"> الی </t>
    </r>
    <r>
      <rPr>
        <sz val="11"/>
        <color theme="1"/>
        <rFont val="Calibri"/>
        <family val="2"/>
        <scheme val="minor"/>
      </rPr>
      <t xml:space="preserve">MRS-JAY-098-001
</t>
    </r>
    <r>
      <rPr>
        <sz val="13"/>
        <color theme="1"/>
        <rFont val="B Lotus"/>
        <charset val="178"/>
      </rPr>
      <t>صورتحسابهای مرحله دوم:</t>
    </r>
    <r>
      <rPr>
        <sz val="11"/>
        <color theme="1"/>
        <rFont val="Calibri"/>
        <family val="2"/>
        <scheme val="minor"/>
      </rPr>
      <t xml:space="preserve"> MRS-JAY-098-018 الی MRS-JAY-098-010</t>
    </r>
    <r>
      <rPr>
        <sz val="13"/>
        <color theme="1"/>
        <rFont val="B Lotus"/>
        <charset val="178"/>
      </rPr>
      <t xml:space="preserve">
تاریخ انعقاد قرارداد: 1401/04/22
تاریخ شروع قرارداد برابر با تاریخ ابلاغ قرارداد: 1401/04/26
تاریخ پیش پرداخت: 1401/05/09
مدت قرارداد: 60 روز تقویمی پیش از شروع قرارداد (تاخیر در پرداخت پیش پرداخت به مدت زمان تحویل اضافه می شود)
سر رسید تاریخ تحویل (با توجه به توضیحات فوق): 1401/07/07
با توجه به استعلام اخذ شده از واحد برنامه ریزی، تاخیر در ارسال پارت دوم با هماهنگی خریدار و تحویل طی بازه های اعلامی توسط خریدار بوده است.</t>
    </r>
  </si>
  <si>
    <t>مقادیر
رسید شده
مرحله سوم</t>
  </si>
  <si>
    <t>مقادیر
رسید شده
مرحله چهارم</t>
  </si>
  <si>
    <t>جمع کالای دریافتی طی مراحل سوم و چهارم</t>
  </si>
  <si>
    <t>جمع صورتحسابهای مراحل سوم و چهارم</t>
  </si>
  <si>
    <t>استهلاک پیش پرداخت (باقیمانده)</t>
  </si>
  <si>
    <r>
      <t xml:space="preserve">صورتحسابهای مرحله اول: </t>
    </r>
    <r>
      <rPr>
        <sz val="11"/>
        <color theme="1"/>
        <rFont val="Calibri"/>
        <family val="2"/>
        <scheme val="minor"/>
      </rPr>
      <t>MRS-JAY-098-001</t>
    </r>
    <r>
      <rPr>
        <sz val="13"/>
        <color theme="1"/>
        <rFont val="B Lotus"/>
        <charset val="178"/>
      </rPr>
      <t xml:space="preserve"> الی </t>
    </r>
    <r>
      <rPr>
        <sz val="11"/>
        <color theme="1"/>
        <rFont val="Calibri"/>
        <family val="2"/>
        <scheme val="minor"/>
      </rPr>
      <t xml:space="preserve">MRS-JAY-098-009
</t>
    </r>
    <r>
      <rPr>
        <sz val="13"/>
        <color theme="1"/>
        <rFont val="B Lotus"/>
        <charset val="178"/>
      </rPr>
      <t>صورتحسابهای مرحله دوم:</t>
    </r>
    <r>
      <rPr>
        <sz val="11"/>
        <color theme="1"/>
        <rFont val="Calibri"/>
        <family val="2"/>
        <scheme val="minor"/>
      </rPr>
      <t xml:space="preserve"> MRS-JAY-098-010 </t>
    </r>
    <r>
      <rPr>
        <sz val="13"/>
        <color theme="1"/>
        <rFont val="B Lotus"/>
        <charset val="178"/>
      </rPr>
      <t>الی</t>
    </r>
    <r>
      <rPr>
        <sz val="11"/>
        <color theme="1"/>
        <rFont val="Calibri"/>
        <family val="2"/>
        <scheme val="minor"/>
      </rPr>
      <t xml:space="preserve"> MRS-JAY-098-018</t>
    </r>
    <r>
      <rPr>
        <sz val="13"/>
        <color theme="1"/>
        <rFont val="B Lotus"/>
        <charset val="178"/>
      </rPr>
      <t xml:space="preserve">
صورتحسابهای مرحله سوم: </t>
    </r>
    <r>
      <rPr>
        <sz val="11"/>
        <color theme="1"/>
        <rFont val="Calibri"/>
        <family val="2"/>
        <scheme val="minor"/>
      </rPr>
      <t>MRS-JAY-098-019</t>
    </r>
    <r>
      <rPr>
        <sz val="13"/>
        <color theme="1"/>
        <rFont val="B Lotus"/>
        <charset val="178"/>
      </rPr>
      <t xml:space="preserve"> الی </t>
    </r>
    <r>
      <rPr>
        <sz val="11"/>
        <color theme="1"/>
        <rFont val="Calibri"/>
        <family val="2"/>
        <scheme val="minor"/>
      </rPr>
      <t xml:space="preserve">MRS-JAY-098-025
</t>
    </r>
    <r>
      <rPr>
        <sz val="13"/>
        <color theme="1"/>
        <rFont val="B Lotus"/>
        <charset val="178"/>
      </rPr>
      <t>صورتحسابهای مرحله چهارم:</t>
    </r>
    <r>
      <rPr>
        <sz val="11"/>
        <color theme="1"/>
        <rFont val="Calibri"/>
        <family val="2"/>
        <scheme val="minor"/>
      </rPr>
      <t xml:space="preserve"> MRS-JAY-098-26 </t>
    </r>
    <r>
      <rPr>
        <sz val="13"/>
        <color theme="1"/>
        <rFont val="B Lotus"/>
        <charset val="178"/>
      </rPr>
      <t>الی</t>
    </r>
    <r>
      <rPr>
        <sz val="11"/>
        <color theme="1"/>
        <rFont val="Calibri"/>
        <family val="2"/>
        <scheme val="minor"/>
      </rPr>
      <t xml:space="preserve"> MRS-JAY-098-046</t>
    </r>
    <r>
      <rPr>
        <sz val="13"/>
        <color theme="1"/>
        <rFont val="B Lotus"/>
        <charset val="178"/>
      </rPr>
      <t xml:space="preserve">
صورتحسابهای مرحله سوم به واحد مالی تحویل نشده است و محاسبات فوق با فرض عدم تسویه پارت سوم صورت گرفته است.
تاریخ انعقاد قرارداد: 1401/04/22
تاریخ شروع قرارداد برابر با تاریخ ابلاغ قرارداد: 1401/04/26
تاریخ پیش پرداخت: 1401/05/09
مدت قرارداد: 60 روز تقویمی پیش از شروع قرارداد (تاخیر در پرداخت پیش پرداخت به مدت زمان تحویل اضافه می شود)
سر رسید تاریخ تحویل (با توجه به توضیحات فوق): 1401/07/07
با توجه به استعلام اخذ شده از واحد برنامه ریزی، تاخیرها در ارسال اقلام با هماهنگی خریدار و تحویل طی بازه های اعلامی توسط خریدار بوده است.
همچنین جمعا مبلغ 31.082/79 یورو بیشتر از سقف قرارداد کالا ارسال شده است که که مربوط به ردیف های هایلایت شده می باشد.</t>
    </r>
  </si>
  <si>
    <t>خالص قابل پرداخت (با فرض اینکه پارت سوم تسویه نشده است)</t>
  </si>
  <si>
    <t>تاریخ تهیه گزارش: 1401/11/17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</si>
</sst>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_(* #,##0.000_);_(* \(#,##0.000\);_(* &quot;-&quot;??_);_(@_)"/>
    <numFmt numFmtId="167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9"/>
      <color rgb="FFE23636"/>
      <name val="Tahoma"/>
      <family val="2"/>
    </font>
    <font>
      <sz val="9"/>
      <color rgb="FF3D8F3D"/>
      <name val="Tahoma"/>
      <family val="2"/>
    </font>
    <font>
      <sz val="8"/>
      <color rgb="FF000000"/>
      <name val="Tahoma"/>
      <family val="2"/>
    </font>
    <font>
      <sz val="8"/>
      <color rgb="FF000000"/>
      <name val="Calibri"/>
      <family val="2"/>
    </font>
    <font>
      <b/>
      <sz val="9"/>
      <color rgb="FF000000"/>
      <name val="Tahoma"/>
      <family val="2"/>
    </font>
    <font>
      <b/>
      <sz val="8"/>
      <color rgb="FF000000"/>
      <name val="Tahoma"/>
      <family val="2"/>
    </font>
    <font>
      <sz val="11"/>
      <color rgb="FF000000"/>
      <name val="Calibri"/>
      <family val="2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  <font>
      <sz val="16"/>
      <color theme="1"/>
      <name val="B Lotus"/>
      <charset val="17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9">
    <xf numFmtId="0" fontId="0" fillId="0" borderId="0" xfId="0"/>
    <xf numFmtId="1" fontId="0" fillId="0" borderId="0" xfId="0" applyNumberFormat="1"/>
    <xf numFmtId="49" fontId="0" fillId="0" borderId="0" xfId="0" applyNumberFormat="1"/>
    <xf numFmtId="165" fontId="0" fillId="0" borderId="0" xfId="0" applyNumberFormat="1"/>
    <xf numFmtId="4" fontId="0" fillId="0" borderId="0" xfId="0" applyNumberFormat="1"/>
    <xf numFmtId="1" fontId="3" fillId="2" borderId="0" xfId="0" applyNumberFormat="1" applyFont="1" applyFill="1"/>
    <xf numFmtId="49" fontId="3" fillId="2" borderId="0" xfId="0" applyNumberFormat="1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0" fontId="0" fillId="3" borderId="0" xfId="0" applyFill="1"/>
    <xf numFmtId="0" fontId="5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center" vertical="center" wrapText="1"/>
    </xf>
    <xf numFmtId="3" fontId="7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3" fontId="7" fillId="5" borderId="0" xfId="0" applyNumberFormat="1" applyFont="1" applyFill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8" fillId="6" borderId="0" xfId="0" applyFont="1" applyFill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9" fillId="0" borderId="0" xfId="0" applyFont="1"/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0" xfId="0" applyFont="1"/>
    <xf numFmtId="164" fontId="0" fillId="0" borderId="0" xfId="1" applyFont="1"/>
    <xf numFmtId="166" fontId="0" fillId="0" borderId="0" xfId="1" applyNumberFormat="1" applyFont="1"/>
    <xf numFmtId="164" fontId="10" fillId="4" borderId="0" xfId="1" applyFont="1" applyFill="1" applyAlignment="1">
      <alignment horizontal="center" vertical="center" wrapText="1"/>
    </xf>
    <xf numFmtId="164" fontId="5" fillId="5" borderId="0" xfId="1" applyFont="1" applyFill="1" applyAlignment="1">
      <alignment horizontal="center" vertical="center" wrapText="1"/>
    </xf>
    <xf numFmtId="164" fontId="5" fillId="6" borderId="0" xfId="1" applyFont="1" applyFill="1" applyAlignment="1">
      <alignment horizontal="center" vertical="center" wrapText="1"/>
    </xf>
    <xf numFmtId="164" fontId="5" fillId="7" borderId="0" xfId="1" applyFont="1" applyFill="1" applyAlignment="1">
      <alignment horizontal="center" vertical="center" wrapText="1"/>
    </xf>
    <xf numFmtId="166" fontId="3" fillId="0" borderId="0" xfId="1" applyNumberFormat="1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5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0" fillId="0" borderId="0" xfId="1" applyNumberFormat="1" applyFont="1" applyFill="1"/>
    <xf numFmtId="9" fontId="0" fillId="0" borderId="0" xfId="2" applyFont="1"/>
    <xf numFmtId="167" fontId="0" fillId="0" borderId="0" xfId="1" applyNumberFormat="1" applyFont="1"/>
    <xf numFmtId="4" fontId="7" fillId="5" borderId="0" xfId="0" applyNumberFormat="1" applyFont="1" applyFill="1" applyAlignment="1">
      <alignment horizontal="center" vertical="center" wrapText="1"/>
    </xf>
    <xf numFmtId="164" fontId="3" fillId="0" borderId="0" xfId="1" applyFont="1"/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10" fontId="14" fillId="0" borderId="0" xfId="4" applyNumberFormat="1" applyFont="1" applyAlignment="1">
      <alignment vertical="center"/>
    </xf>
    <xf numFmtId="0" fontId="14" fillId="0" borderId="0" xfId="3" applyFont="1" applyAlignment="1">
      <alignment horizontal="left" vertical="center"/>
    </xf>
    <xf numFmtId="0" fontId="13" fillId="0" borderId="1" xfId="3" applyFont="1" applyBorder="1" applyAlignment="1">
      <alignment vertical="center"/>
    </xf>
    <xf numFmtId="0" fontId="15" fillId="0" borderId="0" xfId="3" applyFont="1" applyAlignment="1">
      <alignment vertical="center"/>
    </xf>
    <xf numFmtId="10" fontId="15" fillId="0" borderId="0" xfId="4" applyNumberFormat="1" applyFont="1" applyAlignment="1">
      <alignment vertical="center"/>
    </xf>
    <xf numFmtId="0" fontId="16" fillId="8" borderId="2" xfId="3" applyFont="1" applyFill="1" applyBorder="1" applyAlignment="1">
      <alignment horizontal="center" vertical="center" wrapText="1"/>
    </xf>
    <xf numFmtId="0" fontId="16" fillId="8" borderId="3" xfId="3" applyFont="1" applyFill="1" applyBorder="1" applyAlignment="1">
      <alignment horizontal="center" vertical="center" wrapText="1"/>
    </xf>
    <xf numFmtId="0" fontId="16" fillId="8" borderId="4" xfId="3" applyFont="1" applyFill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10" fontId="16" fillId="8" borderId="6" xfId="4" applyNumberFormat="1" applyFont="1" applyFill="1" applyBorder="1" applyAlignment="1">
      <alignment horizontal="center" vertical="center" wrapText="1"/>
    </xf>
    <xf numFmtId="0" fontId="16" fillId="8" borderId="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center" vertical="center" wrapText="1"/>
    </xf>
    <xf numFmtId="40" fontId="17" fillId="0" borderId="10" xfId="5" applyNumberFormat="1" applyFont="1" applyFill="1" applyBorder="1" applyAlignment="1">
      <alignment horizontal="center" vertical="center" wrapText="1" readingOrder="2"/>
    </xf>
    <xf numFmtId="38" fontId="16" fillId="0" borderId="5" xfId="5" applyNumberFormat="1" applyFont="1" applyFill="1" applyBorder="1" applyAlignment="1">
      <alignment horizontal="center" vertical="center" wrapText="1"/>
    </xf>
    <xf numFmtId="9" fontId="16" fillId="0" borderId="7" xfId="4" applyFont="1" applyFill="1" applyBorder="1" applyAlignment="1">
      <alignment horizontal="center" vertical="center" wrapText="1"/>
    </xf>
    <xf numFmtId="38" fontId="16" fillId="0" borderId="0" xfId="3" applyNumberFormat="1" applyFont="1" applyAlignment="1">
      <alignment horizontal="center" vertical="center" wrapText="1"/>
    </xf>
    <xf numFmtId="167" fontId="16" fillId="0" borderId="0" xfId="5" applyNumberFormat="1" applyFont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 wrapText="1"/>
    </xf>
    <xf numFmtId="40" fontId="17" fillId="0" borderId="15" xfId="5" applyNumberFormat="1" applyFont="1" applyFill="1" applyBorder="1" applyAlignment="1">
      <alignment horizontal="center" vertical="center" wrapText="1" readingOrder="2"/>
    </xf>
    <xf numFmtId="9" fontId="16" fillId="0" borderId="12" xfId="4" applyFont="1" applyFill="1" applyBorder="1" applyAlignment="1">
      <alignment horizontal="center"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20" xfId="3" applyFont="1" applyBorder="1" applyAlignment="1">
      <alignment horizontal="center" vertical="center" wrapText="1"/>
    </xf>
    <xf numFmtId="40" fontId="17" fillId="0" borderId="20" xfId="5" applyNumberFormat="1" applyFont="1" applyFill="1" applyBorder="1" applyAlignment="1">
      <alignment horizontal="center" vertical="center" wrapText="1" readingOrder="2"/>
    </xf>
    <xf numFmtId="9" fontId="16" fillId="0" borderId="17" xfId="4" applyFont="1" applyFill="1" applyBorder="1" applyAlignment="1">
      <alignment horizontal="center" vertical="center" wrapText="1"/>
    </xf>
    <xf numFmtId="0" fontId="19" fillId="0" borderId="0" xfId="3" applyFont="1" applyAlignment="1">
      <alignment vertical="center"/>
    </xf>
    <xf numFmtId="38" fontId="19" fillId="0" borderId="0" xfId="3" applyNumberFormat="1" applyFont="1" applyAlignment="1">
      <alignment vertical="center"/>
    </xf>
    <xf numFmtId="38" fontId="19" fillId="0" borderId="0" xfId="5" applyNumberFormat="1" applyFont="1" applyAlignment="1">
      <alignment horizontal="left" vertical="center" readingOrder="1"/>
    </xf>
    <xf numFmtId="38" fontId="19" fillId="0" borderId="0" xfId="4" applyNumberFormat="1" applyFont="1" applyBorder="1" applyAlignment="1">
      <alignment vertical="center"/>
    </xf>
    <xf numFmtId="38" fontId="19" fillId="0" borderId="0" xfId="5" applyNumberFormat="1" applyFont="1" applyBorder="1" applyAlignment="1">
      <alignment vertical="center"/>
    </xf>
    <xf numFmtId="38" fontId="19" fillId="0" borderId="0" xfId="5" applyNumberFormat="1" applyFont="1" applyBorder="1" applyAlignment="1">
      <alignment horizontal="left" vertical="center" readingOrder="1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38" fontId="21" fillId="0" borderId="0" xfId="3" applyNumberFormat="1" applyFont="1" applyAlignment="1">
      <alignment vertical="center"/>
    </xf>
    <xf numFmtId="38" fontId="21" fillId="0" borderId="0" xfId="5" applyNumberFormat="1" applyFont="1" applyBorder="1" applyAlignment="1">
      <alignment horizontal="center" vertical="center"/>
    </xf>
    <xf numFmtId="38" fontId="21" fillId="0" borderId="0" xfId="5" applyNumberFormat="1" applyFont="1" applyBorder="1" applyAlignment="1">
      <alignment horizontal="center" vertical="center" readingOrder="1"/>
    </xf>
    <xf numFmtId="167" fontId="19" fillId="0" borderId="0" xfId="5" applyNumberFormat="1" applyFont="1" applyBorder="1" applyAlignment="1">
      <alignment vertical="center"/>
    </xf>
    <xf numFmtId="10" fontId="19" fillId="0" borderId="0" xfId="4" applyNumberFormat="1" applyFont="1" applyBorder="1" applyAlignment="1">
      <alignment vertical="center"/>
    </xf>
    <xf numFmtId="0" fontId="15" fillId="0" borderId="1" xfId="3" applyFont="1" applyBorder="1" applyAlignment="1">
      <alignment vertical="center"/>
    </xf>
    <xf numFmtId="10" fontId="15" fillId="0" borderId="1" xfId="4" applyNumberFormat="1" applyFont="1" applyBorder="1" applyAlignment="1">
      <alignment horizontal="right" vertical="center"/>
    </xf>
    <xf numFmtId="10" fontId="15" fillId="0" borderId="0" xfId="4" applyNumberFormat="1" applyFont="1" applyBorder="1" applyAlignment="1">
      <alignment vertical="center"/>
    </xf>
    <xf numFmtId="0" fontId="17" fillId="0" borderId="0" xfId="3" applyFont="1" applyAlignment="1">
      <alignment vertical="center"/>
    </xf>
    <xf numFmtId="167" fontId="17" fillId="0" borderId="0" xfId="5" applyNumberFormat="1" applyFont="1" applyBorder="1"/>
    <xf numFmtId="0" fontId="16" fillId="0" borderId="0" xfId="3" applyFont="1" applyAlignment="1">
      <alignment vertical="center"/>
    </xf>
    <xf numFmtId="0" fontId="17" fillId="0" borderId="0" xfId="3" applyFont="1"/>
    <xf numFmtId="167" fontId="22" fillId="0" borderId="0" xfId="5" applyNumberFormat="1" applyFont="1" applyBorder="1"/>
    <xf numFmtId="0" fontId="16" fillId="0" borderId="0" xfId="3" applyFont="1"/>
    <xf numFmtId="10" fontId="17" fillId="0" borderId="0" xfId="4" applyNumberFormat="1" applyFont="1" applyAlignment="1">
      <alignment vertical="center"/>
    </xf>
    <xf numFmtId="0" fontId="23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10" fontId="17" fillId="0" borderId="0" xfId="4" applyNumberFormat="1" applyFont="1" applyBorder="1" applyAlignment="1">
      <alignment horizontal="left" vertical="center"/>
    </xf>
    <xf numFmtId="167" fontId="15" fillId="0" borderId="0" xfId="3" applyNumberFormat="1" applyFont="1" applyAlignment="1">
      <alignment vertical="center"/>
    </xf>
    <xf numFmtId="0" fontId="17" fillId="0" borderId="26" xfId="3" applyFont="1" applyBorder="1" applyAlignment="1">
      <alignment horizontal="center" vertical="center" wrapText="1"/>
    </xf>
    <xf numFmtId="40" fontId="17" fillId="0" borderId="26" xfId="5" applyNumberFormat="1" applyFont="1" applyFill="1" applyBorder="1" applyAlignment="1">
      <alignment horizontal="center" vertical="center" wrapText="1" readingOrder="2"/>
    </xf>
    <xf numFmtId="40" fontId="17" fillId="0" borderId="30" xfId="5" applyNumberFormat="1" applyFont="1" applyFill="1" applyBorder="1" applyAlignment="1">
      <alignment horizontal="center" vertical="center" wrapText="1" readingOrder="2"/>
    </xf>
    <xf numFmtId="0" fontId="18" fillId="0" borderId="8" xfId="3" applyFont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 wrapText="1"/>
    </xf>
    <xf numFmtId="0" fontId="18" fillId="0" borderId="24" xfId="3" applyFont="1" applyBorder="1" applyAlignment="1">
      <alignment horizontal="center" vertical="center" wrapText="1"/>
    </xf>
    <xf numFmtId="0" fontId="24" fillId="0" borderId="9" xfId="3" applyFont="1" applyBorder="1" applyAlignment="1">
      <alignment horizontal="left" vertical="center" wrapText="1"/>
    </xf>
    <xf numFmtId="0" fontId="24" fillId="0" borderId="14" xfId="3" applyFont="1" applyBorder="1" applyAlignment="1">
      <alignment horizontal="left" vertical="center" wrapText="1"/>
    </xf>
    <xf numFmtId="0" fontId="24" fillId="0" borderId="14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 wrapText="1"/>
    </xf>
    <xf numFmtId="0" fontId="24" fillId="0" borderId="25" xfId="3" applyFont="1" applyBorder="1" applyAlignment="1">
      <alignment horizontal="left" vertical="center" wrapText="1"/>
    </xf>
    <xf numFmtId="0" fontId="24" fillId="0" borderId="25" xfId="3" applyFont="1" applyBorder="1" applyAlignment="1">
      <alignment horizontal="right" vertical="center" wrapText="1"/>
    </xf>
    <xf numFmtId="164" fontId="17" fillId="0" borderId="10" xfId="1" applyFont="1" applyBorder="1" applyAlignment="1">
      <alignment horizontal="center" vertical="center" wrapText="1"/>
    </xf>
    <xf numFmtId="164" fontId="17" fillId="0" borderId="15" xfId="1" applyFont="1" applyBorder="1" applyAlignment="1">
      <alignment horizontal="center" vertical="center" wrapText="1"/>
    </xf>
    <xf numFmtId="164" fontId="17" fillId="0" borderId="30" xfId="1" applyFont="1" applyBorder="1" applyAlignment="1">
      <alignment horizontal="center" vertical="center" wrapText="1"/>
    </xf>
    <xf numFmtId="164" fontId="17" fillId="0" borderId="26" xfId="1" applyFont="1" applyBorder="1" applyAlignment="1">
      <alignment horizontal="center" vertical="center" wrapText="1"/>
    </xf>
    <xf numFmtId="164" fontId="17" fillId="0" borderId="11" xfId="1" applyFont="1" applyFill="1" applyBorder="1" applyAlignment="1">
      <alignment horizontal="center" vertical="center" wrapText="1" readingOrder="1"/>
    </xf>
    <xf numFmtId="164" fontId="17" fillId="0" borderId="16" xfId="1" applyFont="1" applyFill="1" applyBorder="1" applyAlignment="1">
      <alignment horizontal="center" vertical="center" wrapText="1" readingOrder="1"/>
    </xf>
    <xf numFmtId="164" fontId="21" fillId="0" borderId="22" xfId="1" applyFont="1" applyBorder="1" applyAlignment="1">
      <alignment horizontal="center" vertical="center" readingOrder="1"/>
    </xf>
    <xf numFmtId="164" fontId="16" fillId="0" borderId="7" xfId="1" applyFont="1" applyFill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 wrapText="1"/>
    </xf>
    <xf numFmtId="164" fontId="16" fillId="0" borderId="27" xfId="1" applyFont="1" applyFill="1" applyBorder="1" applyAlignment="1">
      <alignment horizontal="center" vertical="center" wrapText="1"/>
    </xf>
    <xf numFmtId="164" fontId="16" fillId="0" borderId="23" xfId="1" applyFont="1" applyFill="1" applyBorder="1" applyAlignment="1">
      <alignment horizontal="center" vertical="center" wrapText="1"/>
    </xf>
    <xf numFmtId="164" fontId="17" fillId="0" borderId="7" xfId="1" applyFont="1" applyFill="1" applyBorder="1" applyAlignment="1">
      <alignment horizontal="center" vertical="center" wrapText="1" readingOrder="1"/>
    </xf>
    <xf numFmtId="164" fontId="17" fillId="0" borderId="12" xfId="1" applyFont="1" applyFill="1" applyBorder="1" applyAlignment="1">
      <alignment horizontal="center" vertical="center" wrapText="1" readingOrder="1"/>
    </xf>
    <xf numFmtId="164" fontId="17" fillId="0" borderId="0" xfId="1" applyFont="1" applyAlignment="1">
      <alignment horizontal="left" vertical="center" readingOrder="1"/>
    </xf>
    <xf numFmtId="164" fontId="17" fillId="0" borderId="1" xfId="1" applyFont="1" applyBorder="1"/>
    <xf numFmtId="164" fontId="16" fillId="0" borderId="0" xfId="1" applyFont="1"/>
    <xf numFmtId="164" fontId="17" fillId="0" borderId="0" xfId="1" applyFont="1" applyAlignment="1">
      <alignment vertical="center"/>
    </xf>
    <xf numFmtId="164" fontId="16" fillId="0" borderId="22" xfId="1" applyFont="1" applyBorder="1"/>
    <xf numFmtId="164" fontId="16" fillId="0" borderId="17" xfId="1" applyFont="1" applyFill="1" applyBorder="1" applyAlignment="1">
      <alignment horizontal="center" vertical="center" wrapText="1"/>
    </xf>
    <xf numFmtId="164" fontId="17" fillId="0" borderId="17" xfId="1" applyFont="1" applyFill="1" applyBorder="1" applyAlignment="1">
      <alignment horizontal="center" vertical="center" wrapText="1" readingOrder="1"/>
    </xf>
    <xf numFmtId="0" fontId="18" fillId="0" borderId="18" xfId="3" applyFont="1" applyBorder="1" applyAlignment="1">
      <alignment horizontal="center" vertical="center" wrapText="1"/>
    </xf>
    <xf numFmtId="0" fontId="24" fillId="0" borderId="19" xfId="3" applyFont="1" applyBorder="1" applyAlignment="1">
      <alignment horizontal="right" vertical="center" wrapText="1"/>
    </xf>
    <xf numFmtId="164" fontId="17" fillId="0" borderId="20" xfId="1" applyFont="1" applyBorder="1" applyAlignment="1">
      <alignment horizontal="center" vertical="center" wrapText="1"/>
    </xf>
    <xf numFmtId="164" fontId="17" fillId="0" borderId="21" xfId="1" applyFont="1" applyFill="1" applyBorder="1" applyAlignment="1">
      <alignment horizontal="center" vertical="center" wrapText="1" readingOrder="1"/>
    </xf>
    <xf numFmtId="0" fontId="17" fillId="0" borderId="0" xfId="3" applyFont="1" applyAlignment="1">
      <alignment vertical="top" wrapText="1"/>
    </xf>
    <xf numFmtId="10" fontId="14" fillId="0" borderId="0" xfId="4" applyNumberFormat="1" applyFont="1" applyBorder="1" applyAlignment="1">
      <alignment vertical="center"/>
    </xf>
    <xf numFmtId="0" fontId="17" fillId="9" borderId="12" xfId="3" applyFont="1" applyFill="1" applyBorder="1" applyAlignment="1">
      <alignment horizontal="center" vertical="center" wrapText="1"/>
    </xf>
    <xf numFmtId="0" fontId="18" fillId="9" borderId="13" xfId="3" applyFont="1" applyFill="1" applyBorder="1" applyAlignment="1">
      <alignment horizontal="center" vertical="center" wrapText="1"/>
    </xf>
    <xf numFmtId="0" fontId="24" fillId="9" borderId="14" xfId="3" applyFont="1" applyFill="1" applyBorder="1" applyAlignment="1">
      <alignment horizontal="left" vertical="center" wrapText="1"/>
    </xf>
    <xf numFmtId="0" fontId="17" fillId="9" borderId="15" xfId="3" applyFont="1" applyFill="1" applyBorder="1" applyAlignment="1">
      <alignment horizontal="center" vertical="center" wrapText="1"/>
    </xf>
    <xf numFmtId="164" fontId="17" fillId="9" borderId="15" xfId="1" applyFont="1" applyFill="1" applyBorder="1" applyAlignment="1">
      <alignment horizontal="center" vertical="center" wrapText="1"/>
    </xf>
    <xf numFmtId="40" fontId="17" fillId="9" borderId="15" xfId="5" applyNumberFormat="1" applyFont="1" applyFill="1" applyBorder="1" applyAlignment="1">
      <alignment horizontal="center" vertical="center" wrapText="1" readingOrder="2"/>
    </xf>
    <xf numFmtId="164" fontId="17" fillId="9" borderId="16" xfId="1" applyFont="1" applyFill="1" applyBorder="1" applyAlignment="1">
      <alignment horizontal="center" vertical="center" wrapText="1" readingOrder="1"/>
    </xf>
    <xf numFmtId="0" fontId="18" fillId="9" borderId="24" xfId="3" applyFont="1" applyFill="1" applyBorder="1" applyAlignment="1">
      <alignment horizontal="center" vertical="center" wrapText="1"/>
    </xf>
    <xf numFmtId="0" fontId="24" fillId="9" borderId="25" xfId="3" applyFont="1" applyFill="1" applyBorder="1" applyAlignment="1">
      <alignment horizontal="left" vertical="center" wrapText="1"/>
    </xf>
    <xf numFmtId="164" fontId="17" fillId="9" borderId="26" xfId="1" applyFont="1" applyFill="1" applyBorder="1" applyAlignment="1">
      <alignment horizontal="center" vertical="center" wrapText="1"/>
    </xf>
    <xf numFmtId="40" fontId="17" fillId="9" borderId="26" xfId="5" applyNumberFormat="1" applyFont="1" applyFill="1" applyBorder="1" applyAlignment="1">
      <alignment horizontal="center" vertical="center" wrapText="1" readingOrder="2"/>
    </xf>
    <xf numFmtId="164" fontId="17" fillId="0" borderId="15" xfId="1" applyFont="1" applyFill="1" applyBorder="1" applyAlignment="1">
      <alignment horizontal="center" vertical="center" wrapText="1"/>
    </xf>
    <xf numFmtId="164" fontId="17" fillId="0" borderId="26" xfId="1" applyFont="1" applyFill="1" applyBorder="1" applyAlignment="1">
      <alignment horizontal="center" vertical="center" wrapText="1"/>
    </xf>
    <xf numFmtId="164" fontId="17" fillId="0" borderId="7" xfId="1" applyFont="1" applyFill="1" applyBorder="1" applyAlignment="1">
      <alignment horizontal="center" vertical="center" wrapText="1"/>
    </xf>
    <xf numFmtId="164" fontId="17" fillId="0" borderId="12" xfId="1" applyFont="1" applyFill="1" applyBorder="1" applyAlignment="1">
      <alignment horizontal="center" vertical="center" wrapText="1"/>
    </xf>
    <xf numFmtId="164" fontId="17" fillId="0" borderId="27" xfId="1" applyFont="1" applyFill="1" applyBorder="1" applyAlignment="1">
      <alignment horizontal="center" vertical="center" wrapText="1"/>
    </xf>
    <xf numFmtId="164" fontId="17" fillId="0" borderId="23" xfId="1" applyFont="1" applyFill="1" applyBorder="1" applyAlignment="1">
      <alignment horizontal="center" vertical="center" wrapText="1"/>
    </xf>
    <xf numFmtId="164" fontId="17" fillId="0" borderId="17" xfId="1" applyFont="1" applyFill="1" applyBorder="1" applyAlignment="1">
      <alignment horizontal="center" vertical="center" wrapText="1"/>
    </xf>
    <xf numFmtId="10" fontId="17" fillId="0" borderId="7" xfId="4" applyNumberFormat="1" applyFont="1" applyFill="1" applyBorder="1" applyAlignment="1">
      <alignment horizontal="center" vertical="center" wrapText="1"/>
    </xf>
    <xf numFmtId="10" fontId="17" fillId="0" borderId="12" xfId="4" applyNumberFormat="1" applyFont="1" applyFill="1" applyBorder="1" applyAlignment="1">
      <alignment horizontal="center" vertical="center" wrapText="1"/>
    </xf>
    <xf numFmtId="10" fontId="17" fillId="0" borderId="17" xfId="4" applyNumberFormat="1" applyFont="1" applyFill="1" applyBorder="1" applyAlignment="1">
      <alignment horizontal="center" vertical="center" wrapText="1"/>
    </xf>
    <xf numFmtId="164" fontId="17" fillId="0" borderId="1" xfId="1" applyFont="1" applyBorder="1" applyAlignment="1">
      <alignment horizontal="left" vertical="center" readingOrder="1"/>
    </xf>
    <xf numFmtId="164" fontId="17" fillId="0" borderId="1" xfId="1" applyFont="1" applyBorder="1" applyAlignment="1">
      <alignment vertical="center"/>
    </xf>
    <xf numFmtId="10" fontId="17" fillId="0" borderId="1" xfId="4" applyNumberFormat="1" applyFont="1" applyBorder="1" applyAlignment="1">
      <alignment horizontal="center" vertical="center"/>
    </xf>
    <xf numFmtId="164" fontId="17" fillId="10" borderId="12" xfId="1" applyFont="1" applyFill="1" applyBorder="1" applyAlignment="1">
      <alignment horizontal="center" vertical="center" wrapText="1"/>
    </xf>
    <xf numFmtId="10" fontId="17" fillId="11" borderId="12" xfId="4" applyNumberFormat="1" applyFont="1" applyFill="1" applyBorder="1" applyAlignment="1">
      <alignment horizontal="center" vertical="center" wrapText="1"/>
    </xf>
    <xf numFmtId="10" fontId="17" fillId="12" borderId="12" xfId="4" applyNumberFormat="1" applyFont="1" applyFill="1" applyBorder="1" applyAlignment="1">
      <alignment horizontal="center" vertical="center" wrapText="1"/>
    </xf>
    <xf numFmtId="10" fontId="16" fillId="12" borderId="6" xfId="4" applyNumberFormat="1" applyFont="1" applyFill="1" applyBorder="1" applyAlignment="1">
      <alignment horizontal="center" vertical="center" wrapText="1"/>
    </xf>
    <xf numFmtId="0" fontId="18" fillId="12" borderId="24" xfId="3" applyFont="1" applyFill="1" applyBorder="1" applyAlignment="1">
      <alignment horizontal="center" vertical="center" wrapText="1"/>
    </xf>
    <xf numFmtId="0" fontId="17" fillId="10" borderId="12" xfId="3" applyFont="1" applyFill="1" applyBorder="1" applyAlignment="1">
      <alignment horizontal="center" vertical="center" wrapText="1"/>
    </xf>
    <xf numFmtId="0" fontId="18" fillId="10" borderId="13" xfId="3" applyFont="1" applyFill="1" applyBorder="1" applyAlignment="1">
      <alignment horizontal="center" vertical="center" wrapText="1"/>
    </xf>
    <xf numFmtId="0" fontId="24" fillId="10" borderId="14" xfId="3" applyFont="1" applyFill="1" applyBorder="1" applyAlignment="1">
      <alignment horizontal="left" vertical="center" wrapText="1"/>
    </xf>
    <xf numFmtId="0" fontId="17" fillId="10" borderId="15" xfId="3" applyFont="1" applyFill="1" applyBorder="1" applyAlignment="1">
      <alignment horizontal="center" vertical="center" wrapText="1"/>
    </xf>
    <xf numFmtId="164" fontId="17" fillId="10" borderId="15" xfId="1" applyFont="1" applyFill="1" applyBorder="1" applyAlignment="1">
      <alignment horizontal="center" vertical="center" wrapText="1"/>
    </xf>
    <xf numFmtId="40" fontId="17" fillId="10" borderId="15" xfId="5" applyNumberFormat="1" applyFont="1" applyFill="1" applyBorder="1" applyAlignment="1">
      <alignment horizontal="center" vertical="center" wrapText="1" readingOrder="2"/>
    </xf>
    <xf numFmtId="164" fontId="17" fillId="10" borderId="16" xfId="1" applyFont="1" applyFill="1" applyBorder="1" applyAlignment="1">
      <alignment horizontal="center" vertical="center" wrapText="1" readingOrder="1"/>
    </xf>
    <xf numFmtId="38" fontId="16" fillId="10" borderId="5" xfId="5" applyNumberFormat="1" applyFont="1" applyFill="1" applyBorder="1" applyAlignment="1">
      <alignment horizontal="center" vertical="center" wrapText="1"/>
    </xf>
    <xf numFmtId="10" fontId="17" fillId="10" borderId="12" xfId="4" applyNumberFormat="1" applyFont="1" applyFill="1" applyBorder="1" applyAlignment="1">
      <alignment horizontal="center" vertical="center" wrapText="1"/>
    </xf>
    <xf numFmtId="164" fontId="17" fillId="10" borderId="12" xfId="1" applyFont="1" applyFill="1" applyBorder="1" applyAlignment="1">
      <alignment horizontal="center" vertical="center" wrapText="1" readingOrder="1"/>
    </xf>
    <xf numFmtId="0" fontId="16" fillId="10" borderId="0" xfId="3" applyFont="1" applyFill="1" applyAlignment="1">
      <alignment horizontal="center" vertical="center" wrapText="1"/>
    </xf>
    <xf numFmtId="0" fontId="18" fillId="10" borderId="24" xfId="3" applyFont="1" applyFill="1" applyBorder="1" applyAlignment="1">
      <alignment horizontal="center" vertical="center" wrapText="1"/>
    </xf>
    <xf numFmtId="0" fontId="24" fillId="10" borderId="25" xfId="3" applyFont="1" applyFill="1" applyBorder="1" applyAlignment="1">
      <alignment horizontal="left" vertical="center" wrapText="1"/>
    </xf>
    <xf numFmtId="164" fontId="17" fillId="10" borderId="26" xfId="1" applyFont="1" applyFill="1" applyBorder="1" applyAlignment="1">
      <alignment horizontal="center" vertical="center" wrapText="1"/>
    </xf>
    <xf numFmtId="40" fontId="17" fillId="10" borderId="26" xfId="5" applyNumberFormat="1" applyFont="1" applyFill="1" applyBorder="1" applyAlignment="1">
      <alignment horizontal="center" vertical="center" wrapText="1" readingOrder="2"/>
    </xf>
    <xf numFmtId="164" fontId="17" fillId="10" borderId="23" xfId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38" fontId="19" fillId="0" borderId="0" xfId="5" applyNumberFormat="1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38" fontId="19" fillId="0" borderId="0" xfId="5" applyNumberFormat="1" applyFont="1" applyBorder="1" applyAlignment="1">
      <alignment horizontal="center" vertical="center" readingOrder="1"/>
    </xf>
    <xf numFmtId="0" fontId="15" fillId="0" borderId="1" xfId="3" applyFont="1" applyBorder="1" applyAlignment="1">
      <alignment horizontal="center" vertical="center"/>
    </xf>
    <xf numFmtId="0" fontId="17" fillId="0" borderId="0" xfId="3" applyFont="1" applyAlignment="1">
      <alignment horizontal="right" vertical="top" wrapText="1"/>
    </xf>
    <xf numFmtId="0" fontId="17" fillId="0" borderId="0" xfId="3" applyFont="1" applyAlignment="1">
      <alignment horizontal="right" vertical="top" wrapText="1" readingOrder="2"/>
    </xf>
    <xf numFmtId="0" fontId="17" fillId="0" borderId="0" xfId="3" applyFont="1" applyAlignment="1">
      <alignment horizontal="center" vertical="top" wrapText="1" readingOrder="2"/>
    </xf>
    <xf numFmtId="38" fontId="19" fillId="0" borderId="0" xfId="5" applyNumberFormat="1" applyFont="1" applyAlignment="1">
      <alignment horizontal="center" vertical="center" readingOrder="1"/>
    </xf>
    <xf numFmtId="10" fontId="15" fillId="0" borderId="0" xfId="4" applyNumberFormat="1" applyFont="1" applyAlignment="1">
      <alignment horizontal="center" vertical="center"/>
    </xf>
    <xf numFmtId="164" fontId="17" fillId="0" borderId="0" xfId="1" applyFont="1" applyAlignment="1">
      <alignment horizontal="center" vertical="center" readingOrder="1"/>
    </xf>
    <xf numFmtId="164" fontId="17" fillId="0" borderId="1" xfId="1" applyFont="1" applyBorder="1" applyAlignment="1">
      <alignment horizontal="center" vertical="center" readingOrder="1"/>
    </xf>
    <xf numFmtId="164" fontId="17" fillId="0" borderId="0" xfId="1" applyFont="1" applyAlignment="1">
      <alignment horizontal="center" vertical="center"/>
    </xf>
    <xf numFmtId="164" fontId="17" fillId="0" borderId="1" xfId="1" applyFont="1" applyBorder="1" applyAlignment="1">
      <alignment horizontal="center" vertical="center"/>
    </xf>
    <xf numFmtId="167" fontId="15" fillId="0" borderId="0" xfId="3" applyNumberFormat="1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167" fontId="19" fillId="0" borderId="0" xfId="5" applyNumberFormat="1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164" fontId="16" fillId="0" borderId="0" xfId="1" applyFont="1" applyAlignment="1">
      <alignment horizontal="center" vertical="center"/>
    </xf>
    <xf numFmtId="164" fontId="16" fillId="0" borderId="22" xfId="1" applyFont="1" applyBorder="1" applyAlignment="1">
      <alignment horizontal="center" vertical="center"/>
    </xf>
  </cellXfs>
  <cellStyles count="6">
    <cellStyle name="Comma" xfId="1" builtinId="3"/>
    <cellStyle name="Comma 2" xfId="5" xr:uid="{D1583D8D-B2D1-4E46-B5BB-6F5F91C7DD10}"/>
    <cellStyle name="Normal" xfId="0" builtinId="0"/>
    <cellStyle name="Normal 2" xfId="3" xr:uid="{3CE46DA5-8D99-4975-834E-B5507208BCA4}"/>
    <cellStyle name="Percent" xfId="2" builtinId="5"/>
    <cellStyle name="Percent 2" xfId="4" xr:uid="{F6D61F90-AE65-49CB-BD25-2F5C27D75CE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F53A-618D-4F2A-ACD6-49F1DBDD5742}">
  <sheetPr>
    <pageSetUpPr fitToPage="1"/>
  </sheetPr>
  <dimension ref="B1:P106"/>
  <sheetViews>
    <sheetView rightToLeft="1" topLeftCell="A34" zoomScaleNormal="100" workbookViewId="0">
      <selection activeCell="H101" sqref="H101"/>
    </sheetView>
  </sheetViews>
  <sheetFormatPr defaultColWidth="9.140625" defaultRowHeight="19.5" x14ac:dyDescent="0.25"/>
  <cols>
    <col min="1" max="1" width="2.7109375" style="51" customWidth="1"/>
    <col min="2" max="2" width="5.7109375" style="51" customWidth="1"/>
    <col min="3" max="3" width="12.140625" style="51" bestFit="1" customWidth="1"/>
    <col min="4" max="4" width="60.5703125" style="51" customWidth="1"/>
    <col min="5" max="5" width="5" style="51" bestFit="1" customWidth="1"/>
    <col min="6" max="6" width="11.140625" style="51" bestFit="1" customWidth="1"/>
    <col min="7" max="7" width="9.140625" style="52" bestFit="1" customWidth="1"/>
    <col min="8" max="8" width="12.85546875" style="51" bestFit="1" customWidth="1"/>
    <col min="9" max="9" width="1.7109375" style="51" customWidth="1"/>
    <col min="10" max="10" width="13.42578125" style="51" bestFit="1" customWidth="1"/>
    <col min="11" max="11" width="10.85546875" style="51" bestFit="1" customWidth="1"/>
    <col min="12" max="12" width="12.85546875" style="51" customWidth="1"/>
    <col min="13" max="13" width="2.7109375" style="51" customWidth="1"/>
    <col min="14" max="14" width="0" style="51" hidden="1" customWidth="1"/>
    <col min="15" max="15" width="16.42578125" style="51" hidden="1" customWidth="1"/>
    <col min="16" max="16" width="10" style="51" hidden="1" customWidth="1"/>
    <col min="17" max="16384" width="9.140625" style="51"/>
  </cols>
  <sheetData>
    <row r="1" spans="2:16" s="47" customFormat="1" ht="27.95" customHeight="1" x14ac:dyDescent="0.25">
      <c r="B1" s="46" t="s">
        <v>293</v>
      </c>
      <c r="C1" s="46"/>
      <c r="E1" s="46"/>
      <c r="G1" s="48"/>
      <c r="L1" s="49" t="s">
        <v>291</v>
      </c>
    </row>
    <row r="2" spans="2:16" s="47" customFormat="1" ht="27.95" customHeight="1" x14ac:dyDescent="0.25">
      <c r="B2" s="46" t="s">
        <v>261</v>
      </c>
      <c r="C2" s="46"/>
      <c r="E2" s="46"/>
      <c r="G2" s="48"/>
      <c r="L2" s="49" t="s">
        <v>285</v>
      </c>
    </row>
    <row r="3" spans="2:16" s="47" customFormat="1" ht="27.95" customHeight="1" x14ac:dyDescent="0.25">
      <c r="B3" s="46" t="s">
        <v>292</v>
      </c>
      <c r="C3" s="46"/>
      <c r="E3" s="46"/>
      <c r="G3" s="140"/>
      <c r="L3" s="49" t="s">
        <v>286</v>
      </c>
    </row>
    <row r="4" spans="2:16" ht="6" customHeight="1" x14ac:dyDescent="0.25"/>
    <row r="5" spans="2:16" s="59" customFormat="1" ht="48" x14ac:dyDescent="0.25">
      <c r="B5" s="53" t="s">
        <v>262</v>
      </c>
      <c r="C5" s="53" t="s">
        <v>263</v>
      </c>
      <c r="D5" s="53" t="s">
        <v>264</v>
      </c>
      <c r="E5" s="54" t="s">
        <v>265</v>
      </c>
      <c r="F5" s="54" t="s">
        <v>266</v>
      </c>
      <c r="G5" s="54" t="s">
        <v>267</v>
      </c>
      <c r="H5" s="55" t="s">
        <v>268</v>
      </c>
      <c r="I5" s="56"/>
      <c r="J5" s="57" t="s">
        <v>289</v>
      </c>
      <c r="K5" s="57" t="s">
        <v>290</v>
      </c>
      <c r="L5" s="58" t="s">
        <v>269</v>
      </c>
      <c r="N5" s="59" t="s">
        <v>270</v>
      </c>
    </row>
    <row r="6" spans="2:16" s="59" customFormat="1" ht="20.100000000000001" customHeight="1" x14ac:dyDescent="0.25">
      <c r="B6" s="60">
        <v>1</v>
      </c>
      <c r="C6" s="105" t="s">
        <v>125</v>
      </c>
      <c r="D6" s="109" t="s">
        <v>126</v>
      </c>
      <c r="E6" s="61" t="s">
        <v>280</v>
      </c>
      <c r="F6" s="115">
        <v>277.5</v>
      </c>
      <c r="G6" s="62">
        <v>1.077</v>
      </c>
      <c r="H6" s="119">
        <f>F6*G6</f>
        <v>298.86750000000001</v>
      </c>
      <c r="I6" s="63"/>
      <c r="J6" s="122">
        <v>0</v>
      </c>
      <c r="K6" s="64">
        <f>J6/F6</f>
        <v>0</v>
      </c>
      <c r="L6" s="126">
        <f>J6*G6</f>
        <v>0</v>
      </c>
      <c r="N6" s="59">
        <v>36</v>
      </c>
      <c r="O6" s="65">
        <f>N6-J6</f>
        <v>36</v>
      </c>
      <c r="P6" s="66">
        <f>N6*G6</f>
        <v>38.771999999999998</v>
      </c>
    </row>
    <row r="7" spans="2:16" s="59" customFormat="1" ht="20.100000000000001" customHeight="1" x14ac:dyDescent="0.25">
      <c r="B7" s="67">
        <v>2</v>
      </c>
      <c r="C7" s="106" t="s">
        <v>42</v>
      </c>
      <c r="D7" s="110" t="s">
        <v>127</v>
      </c>
      <c r="E7" s="68" t="s">
        <v>280</v>
      </c>
      <c r="F7" s="116">
        <v>22</v>
      </c>
      <c r="G7" s="69">
        <v>1.508</v>
      </c>
      <c r="H7" s="120">
        <f>F7*G7</f>
        <v>33.176000000000002</v>
      </c>
      <c r="I7" s="63"/>
      <c r="J7" s="123">
        <v>22</v>
      </c>
      <c r="K7" s="70">
        <f t="shared" ref="K7:K70" si="0">J7/F7</f>
        <v>1</v>
      </c>
      <c r="L7" s="127">
        <f>J7*G7</f>
        <v>33.176000000000002</v>
      </c>
      <c r="N7" s="59">
        <v>4</v>
      </c>
      <c r="O7" s="65">
        <f t="shared" ref="O7:O28" si="1">N7-J7</f>
        <v>-18</v>
      </c>
      <c r="P7" s="66">
        <f t="shared" ref="P7:P28" si="2">N7*G7</f>
        <v>6.032</v>
      </c>
    </row>
    <row r="8" spans="2:16" s="59" customFormat="1" ht="20.100000000000001" customHeight="1" x14ac:dyDescent="0.25">
      <c r="B8" s="67">
        <v>3</v>
      </c>
      <c r="C8" s="106" t="s">
        <v>44</v>
      </c>
      <c r="D8" s="110" t="s">
        <v>128</v>
      </c>
      <c r="E8" s="68" t="s">
        <v>280</v>
      </c>
      <c r="F8" s="116">
        <v>1.5</v>
      </c>
      <c r="G8" s="69">
        <v>2.2970000000000002</v>
      </c>
      <c r="H8" s="120">
        <f t="shared" ref="H8:H71" si="3">F8*G8</f>
        <v>3.4455</v>
      </c>
      <c r="I8" s="63"/>
      <c r="J8" s="123">
        <v>1.5</v>
      </c>
      <c r="K8" s="70">
        <f t="shared" si="0"/>
        <v>1</v>
      </c>
      <c r="L8" s="127">
        <f t="shared" ref="L8:L71" si="4">J8*G8</f>
        <v>3.4455</v>
      </c>
      <c r="N8" s="59">
        <v>112</v>
      </c>
      <c r="O8" s="65">
        <f t="shared" si="1"/>
        <v>110.5</v>
      </c>
      <c r="P8" s="66">
        <f t="shared" si="2"/>
        <v>257.26400000000001</v>
      </c>
    </row>
    <row r="9" spans="2:16" s="59" customFormat="1" ht="20.100000000000001" customHeight="1" x14ac:dyDescent="0.25">
      <c r="B9" s="67">
        <v>4</v>
      </c>
      <c r="C9" s="106" t="s">
        <v>55</v>
      </c>
      <c r="D9" s="110" t="s">
        <v>129</v>
      </c>
      <c r="E9" s="68" t="s">
        <v>280</v>
      </c>
      <c r="F9" s="116">
        <v>1558</v>
      </c>
      <c r="G9" s="69">
        <v>1.149</v>
      </c>
      <c r="H9" s="120">
        <f t="shared" si="3"/>
        <v>1790.1420000000001</v>
      </c>
      <c r="I9" s="63"/>
      <c r="J9" s="123">
        <v>1558</v>
      </c>
      <c r="K9" s="70">
        <f t="shared" si="0"/>
        <v>1</v>
      </c>
      <c r="L9" s="127">
        <f t="shared" si="4"/>
        <v>1790.1420000000001</v>
      </c>
      <c r="N9" s="59">
        <v>30</v>
      </c>
      <c r="O9" s="65">
        <f t="shared" si="1"/>
        <v>-1528</v>
      </c>
      <c r="P9" s="66">
        <f t="shared" si="2"/>
        <v>34.47</v>
      </c>
    </row>
    <row r="10" spans="2:16" s="59" customFormat="1" ht="20.100000000000001" customHeight="1" x14ac:dyDescent="0.25">
      <c r="B10" s="67">
        <v>5</v>
      </c>
      <c r="C10" s="106" t="s">
        <v>57</v>
      </c>
      <c r="D10" s="110" t="s">
        <v>130</v>
      </c>
      <c r="E10" s="68" t="s">
        <v>280</v>
      </c>
      <c r="F10" s="116">
        <v>122.5</v>
      </c>
      <c r="G10" s="69">
        <v>1.7230000000000001</v>
      </c>
      <c r="H10" s="120">
        <f t="shared" si="3"/>
        <v>211.06750000000002</v>
      </c>
      <c r="I10" s="63"/>
      <c r="J10" s="123">
        <v>122.5</v>
      </c>
      <c r="K10" s="70">
        <f t="shared" si="0"/>
        <v>1</v>
      </c>
      <c r="L10" s="127">
        <f t="shared" si="4"/>
        <v>211.06750000000002</v>
      </c>
      <c r="N10" s="59">
        <v>54</v>
      </c>
      <c r="O10" s="65">
        <f t="shared" si="1"/>
        <v>-68.5</v>
      </c>
      <c r="P10" s="66">
        <f t="shared" si="2"/>
        <v>93.042000000000002</v>
      </c>
    </row>
    <row r="11" spans="2:16" s="59" customFormat="1" ht="20.100000000000001" customHeight="1" x14ac:dyDescent="0.25">
      <c r="B11" s="67">
        <v>6</v>
      </c>
      <c r="C11" s="106" t="s">
        <v>59</v>
      </c>
      <c r="D11" s="110" t="s">
        <v>131</v>
      </c>
      <c r="E11" s="68" t="s">
        <v>280</v>
      </c>
      <c r="F11" s="116">
        <v>4.5</v>
      </c>
      <c r="G11" s="69">
        <v>2.44</v>
      </c>
      <c r="H11" s="120">
        <f t="shared" si="3"/>
        <v>10.98</v>
      </c>
      <c r="I11" s="63"/>
      <c r="J11" s="123">
        <v>4.5</v>
      </c>
      <c r="K11" s="70">
        <f t="shared" si="0"/>
        <v>1</v>
      </c>
      <c r="L11" s="127">
        <f t="shared" si="4"/>
        <v>10.98</v>
      </c>
      <c r="N11" s="59">
        <v>14</v>
      </c>
      <c r="O11" s="65">
        <f t="shared" si="1"/>
        <v>9.5</v>
      </c>
      <c r="P11" s="66">
        <f t="shared" si="2"/>
        <v>34.159999999999997</v>
      </c>
    </row>
    <row r="12" spans="2:16" s="59" customFormat="1" ht="20.100000000000001" customHeight="1" x14ac:dyDescent="0.25">
      <c r="B12" s="67">
        <v>7</v>
      </c>
      <c r="C12" s="106" t="s">
        <v>132</v>
      </c>
      <c r="D12" s="110" t="s">
        <v>133</v>
      </c>
      <c r="E12" s="68" t="s">
        <v>280</v>
      </c>
      <c r="F12" s="116">
        <v>1104.5</v>
      </c>
      <c r="G12" s="69">
        <v>1.1919999999999999</v>
      </c>
      <c r="H12" s="120">
        <f t="shared" si="3"/>
        <v>1316.5639999999999</v>
      </c>
      <c r="I12" s="63"/>
      <c r="J12" s="123">
        <v>0</v>
      </c>
      <c r="K12" s="70">
        <f t="shared" si="0"/>
        <v>0</v>
      </c>
      <c r="L12" s="127">
        <f t="shared" si="4"/>
        <v>0</v>
      </c>
      <c r="N12" s="59">
        <v>10</v>
      </c>
      <c r="O12" s="65">
        <f t="shared" si="1"/>
        <v>10</v>
      </c>
      <c r="P12" s="66">
        <f t="shared" si="2"/>
        <v>11.92</v>
      </c>
    </row>
    <row r="13" spans="2:16" s="59" customFormat="1" ht="20.100000000000001" customHeight="1" x14ac:dyDescent="0.25">
      <c r="B13" s="67">
        <v>8</v>
      </c>
      <c r="C13" s="106" t="s">
        <v>134</v>
      </c>
      <c r="D13" s="110" t="s">
        <v>135</v>
      </c>
      <c r="E13" s="68" t="s">
        <v>280</v>
      </c>
      <c r="F13" s="116">
        <v>323.5</v>
      </c>
      <c r="G13" s="69">
        <v>1.7949999999999999</v>
      </c>
      <c r="H13" s="120">
        <f t="shared" si="3"/>
        <v>580.6825</v>
      </c>
      <c r="I13" s="63"/>
      <c r="J13" s="123">
        <v>0</v>
      </c>
      <c r="K13" s="70">
        <f t="shared" si="0"/>
        <v>0</v>
      </c>
      <c r="L13" s="127">
        <f t="shared" si="4"/>
        <v>0</v>
      </c>
      <c r="N13" s="59">
        <v>6</v>
      </c>
      <c r="O13" s="65">
        <f t="shared" si="1"/>
        <v>6</v>
      </c>
      <c r="P13" s="66">
        <f t="shared" si="2"/>
        <v>10.77</v>
      </c>
    </row>
    <row r="14" spans="2:16" s="59" customFormat="1" ht="20.100000000000001" customHeight="1" x14ac:dyDescent="0.25">
      <c r="B14" s="67">
        <v>9</v>
      </c>
      <c r="C14" s="106" t="s">
        <v>46</v>
      </c>
      <c r="D14" s="110" t="s">
        <v>136</v>
      </c>
      <c r="E14" s="68" t="s">
        <v>280</v>
      </c>
      <c r="F14" s="116">
        <v>3.5</v>
      </c>
      <c r="G14" s="69">
        <v>2.6560000000000001</v>
      </c>
      <c r="H14" s="120">
        <f t="shared" si="3"/>
        <v>9.2960000000000012</v>
      </c>
      <c r="I14" s="63"/>
      <c r="J14" s="123">
        <v>3.5</v>
      </c>
      <c r="K14" s="70">
        <f t="shared" si="0"/>
        <v>1</v>
      </c>
      <c r="L14" s="127">
        <f t="shared" si="4"/>
        <v>9.2960000000000012</v>
      </c>
      <c r="N14" s="59">
        <v>12</v>
      </c>
      <c r="O14" s="65">
        <f t="shared" si="1"/>
        <v>8.5</v>
      </c>
      <c r="P14" s="66">
        <f t="shared" si="2"/>
        <v>31.872</v>
      </c>
    </row>
    <row r="15" spans="2:16" s="59" customFormat="1" ht="20.100000000000001" customHeight="1" x14ac:dyDescent="0.25">
      <c r="B15" s="67">
        <v>10</v>
      </c>
      <c r="C15" s="106" t="s">
        <v>137</v>
      </c>
      <c r="D15" s="110" t="s">
        <v>138</v>
      </c>
      <c r="E15" s="68" t="s">
        <v>280</v>
      </c>
      <c r="F15" s="116">
        <v>1697.5</v>
      </c>
      <c r="G15" s="69">
        <v>1.508</v>
      </c>
      <c r="H15" s="120">
        <f t="shared" si="3"/>
        <v>2559.83</v>
      </c>
      <c r="I15" s="63"/>
      <c r="J15" s="123">
        <v>0</v>
      </c>
      <c r="K15" s="70">
        <f t="shared" si="0"/>
        <v>0</v>
      </c>
      <c r="L15" s="127">
        <f t="shared" si="4"/>
        <v>0</v>
      </c>
      <c r="N15" s="59">
        <v>10</v>
      </c>
      <c r="O15" s="65">
        <f t="shared" si="1"/>
        <v>10</v>
      </c>
      <c r="P15" s="66">
        <f t="shared" si="2"/>
        <v>15.08</v>
      </c>
    </row>
    <row r="16" spans="2:16" s="59" customFormat="1" ht="20.100000000000001" customHeight="1" x14ac:dyDescent="0.25">
      <c r="B16" s="67">
        <v>11</v>
      </c>
      <c r="C16" s="106" t="s">
        <v>139</v>
      </c>
      <c r="D16" s="110" t="s">
        <v>140</v>
      </c>
      <c r="E16" s="68" t="s">
        <v>280</v>
      </c>
      <c r="F16" s="116">
        <v>131</v>
      </c>
      <c r="G16" s="69">
        <v>2.1040000000000001</v>
      </c>
      <c r="H16" s="120">
        <f t="shared" si="3"/>
        <v>275.62400000000002</v>
      </c>
      <c r="I16" s="63"/>
      <c r="J16" s="123">
        <v>0</v>
      </c>
      <c r="K16" s="70">
        <f t="shared" si="0"/>
        <v>0</v>
      </c>
      <c r="L16" s="127">
        <f t="shared" si="4"/>
        <v>0</v>
      </c>
      <c r="N16" s="59">
        <v>10</v>
      </c>
      <c r="O16" s="65">
        <f t="shared" si="1"/>
        <v>10</v>
      </c>
      <c r="P16" s="66">
        <f t="shared" si="2"/>
        <v>21.04</v>
      </c>
    </row>
    <row r="17" spans="2:16" s="59" customFormat="1" ht="20.100000000000001" customHeight="1" x14ac:dyDescent="0.25">
      <c r="B17" s="67">
        <v>12</v>
      </c>
      <c r="C17" s="106" t="s">
        <v>141</v>
      </c>
      <c r="D17" s="111" t="s">
        <v>142</v>
      </c>
      <c r="E17" s="68" t="s">
        <v>280</v>
      </c>
      <c r="F17" s="116">
        <v>1.5</v>
      </c>
      <c r="G17" s="69">
        <v>2.9430000000000001</v>
      </c>
      <c r="H17" s="120">
        <f t="shared" si="3"/>
        <v>4.4145000000000003</v>
      </c>
      <c r="I17" s="63"/>
      <c r="J17" s="123">
        <v>0</v>
      </c>
      <c r="K17" s="70">
        <f t="shared" si="0"/>
        <v>0</v>
      </c>
      <c r="L17" s="127">
        <f t="shared" si="4"/>
        <v>0</v>
      </c>
      <c r="O17" s="65">
        <f t="shared" si="1"/>
        <v>0</v>
      </c>
      <c r="P17" s="66">
        <f t="shared" si="2"/>
        <v>0</v>
      </c>
    </row>
    <row r="18" spans="2:16" s="59" customFormat="1" ht="20.100000000000001" customHeight="1" x14ac:dyDescent="0.25">
      <c r="B18" s="67">
        <v>13</v>
      </c>
      <c r="C18" s="106" t="s">
        <v>48</v>
      </c>
      <c r="D18" s="111" t="s">
        <v>143</v>
      </c>
      <c r="E18" s="68" t="s">
        <v>280</v>
      </c>
      <c r="F18" s="116">
        <v>2009</v>
      </c>
      <c r="G18" s="69">
        <v>1.579</v>
      </c>
      <c r="H18" s="120">
        <f t="shared" si="3"/>
        <v>3172.2109999999998</v>
      </c>
      <c r="I18" s="63"/>
      <c r="J18" s="123">
        <v>110</v>
      </c>
      <c r="K18" s="70">
        <f t="shared" si="0"/>
        <v>5.4753608760577402E-2</v>
      </c>
      <c r="L18" s="127">
        <f t="shared" si="4"/>
        <v>173.69</v>
      </c>
      <c r="N18" s="59">
        <v>3</v>
      </c>
      <c r="O18" s="65">
        <f t="shared" si="1"/>
        <v>-107</v>
      </c>
      <c r="P18" s="66">
        <f t="shared" si="2"/>
        <v>4.7370000000000001</v>
      </c>
    </row>
    <row r="19" spans="2:16" s="59" customFormat="1" ht="20.100000000000001" customHeight="1" x14ac:dyDescent="0.25">
      <c r="B19" s="67">
        <v>14</v>
      </c>
      <c r="C19" s="106" t="s">
        <v>144</v>
      </c>
      <c r="D19" s="111" t="s">
        <v>145</v>
      </c>
      <c r="E19" s="68" t="s">
        <v>280</v>
      </c>
      <c r="F19" s="116">
        <v>956</v>
      </c>
      <c r="G19" s="69">
        <v>2.44</v>
      </c>
      <c r="H19" s="120">
        <f t="shared" si="3"/>
        <v>2332.64</v>
      </c>
      <c r="I19" s="63"/>
      <c r="J19" s="123">
        <v>0</v>
      </c>
      <c r="K19" s="70">
        <f t="shared" si="0"/>
        <v>0</v>
      </c>
      <c r="L19" s="127">
        <f t="shared" si="4"/>
        <v>0</v>
      </c>
      <c r="N19" s="59">
        <v>8</v>
      </c>
      <c r="O19" s="65">
        <f t="shared" si="1"/>
        <v>8</v>
      </c>
      <c r="P19" s="66">
        <f t="shared" si="2"/>
        <v>19.52</v>
      </c>
    </row>
    <row r="20" spans="2:16" s="59" customFormat="1" ht="20.100000000000001" customHeight="1" x14ac:dyDescent="0.25">
      <c r="B20" s="67">
        <v>15</v>
      </c>
      <c r="C20" s="106" t="s">
        <v>61</v>
      </c>
      <c r="D20" s="111" t="s">
        <v>146</v>
      </c>
      <c r="E20" s="68" t="s">
        <v>280</v>
      </c>
      <c r="F20" s="116">
        <v>37.5</v>
      </c>
      <c r="G20" s="69">
        <v>3.302</v>
      </c>
      <c r="H20" s="120">
        <f t="shared" si="3"/>
        <v>123.825</v>
      </c>
      <c r="I20" s="63"/>
      <c r="J20" s="123">
        <v>37.5</v>
      </c>
      <c r="K20" s="70">
        <f t="shared" si="0"/>
        <v>1</v>
      </c>
      <c r="L20" s="127">
        <f t="shared" si="4"/>
        <v>123.825</v>
      </c>
      <c r="N20" s="59">
        <v>2</v>
      </c>
      <c r="O20" s="65">
        <f t="shared" si="1"/>
        <v>-35.5</v>
      </c>
      <c r="P20" s="66">
        <f t="shared" si="2"/>
        <v>6.6040000000000001</v>
      </c>
    </row>
    <row r="21" spans="2:16" s="59" customFormat="1" ht="20.100000000000001" customHeight="1" x14ac:dyDescent="0.25">
      <c r="B21" s="67">
        <v>16</v>
      </c>
      <c r="C21" s="106" t="s">
        <v>147</v>
      </c>
      <c r="D21" s="111" t="s">
        <v>148</v>
      </c>
      <c r="E21" s="68" t="s">
        <v>280</v>
      </c>
      <c r="F21" s="116">
        <v>1.5</v>
      </c>
      <c r="G21" s="69">
        <v>4.2350000000000003</v>
      </c>
      <c r="H21" s="120">
        <f t="shared" si="3"/>
        <v>6.3525000000000009</v>
      </c>
      <c r="I21" s="63"/>
      <c r="J21" s="123">
        <v>0</v>
      </c>
      <c r="K21" s="70">
        <f t="shared" si="0"/>
        <v>0</v>
      </c>
      <c r="L21" s="127">
        <f t="shared" si="4"/>
        <v>0</v>
      </c>
      <c r="N21" s="59">
        <v>4</v>
      </c>
      <c r="O21" s="65">
        <f t="shared" si="1"/>
        <v>4</v>
      </c>
      <c r="P21" s="66">
        <f t="shared" si="2"/>
        <v>16.940000000000001</v>
      </c>
    </row>
    <row r="22" spans="2:16" s="59" customFormat="1" ht="20.100000000000001" customHeight="1" x14ac:dyDescent="0.25">
      <c r="B22" s="67">
        <v>17</v>
      </c>
      <c r="C22" s="106" t="s">
        <v>118</v>
      </c>
      <c r="D22" s="110" t="s">
        <v>149</v>
      </c>
      <c r="E22" s="68" t="s">
        <v>280</v>
      </c>
      <c r="F22" s="116">
        <v>1170.5</v>
      </c>
      <c r="G22" s="69">
        <v>2.1539999999999999</v>
      </c>
      <c r="H22" s="120">
        <f t="shared" si="3"/>
        <v>2521.2570000000001</v>
      </c>
      <c r="I22" s="63"/>
      <c r="J22" s="123">
        <v>575</v>
      </c>
      <c r="K22" s="70">
        <f t="shared" si="0"/>
        <v>0.49124305852199912</v>
      </c>
      <c r="L22" s="127">
        <f t="shared" si="4"/>
        <v>1238.55</v>
      </c>
      <c r="N22" s="59">
        <v>53</v>
      </c>
      <c r="O22" s="65">
        <f t="shared" si="1"/>
        <v>-522</v>
      </c>
      <c r="P22" s="66">
        <f t="shared" si="2"/>
        <v>114.16199999999999</v>
      </c>
    </row>
    <row r="23" spans="2:16" s="59" customFormat="1" ht="20.100000000000001" customHeight="1" x14ac:dyDescent="0.25">
      <c r="B23" s="67">
        <v>18</v>
      </c>
      <c r="C23" s="106" t="s">
        <v>89</v>
      </c>
      <c r="D23" s="110" t="s">
        <v>150</v>
      </c>
      <c r="E23" s="68" t="s">
        <v>280</v>
      </c>
      <c r="F23" s="116">
        <v>620.5</v>
      </c>
      <c r="G23" s="69">
        <v>3.0859999999999999</v>
      </c>
      <c r="H23" s="120">
        <f t="shared" si="3"/>
        <v>1914.8629999999998</v>
      </c>
      <c r="I23" s="63"/>
      <c r="J23" s="123">
        <v>620.5</v>
      </c>
      <c r="K23" s="70">
        <f t="shared" si="0"/>
        <v>1</v>
      </c>
      <c r="L23" s="127">
        <f t="shared" si="4"/>
        <v>1914.8629999999998</v>
      </c>
      <c r="N23" s="59">
        <v>6</v>
      </c>
      <c r="O23" s="65">
        <f t="shared" si="1"/>
        <v>-614.5</v>
      </c>
      <c r="P23" s="66">
        <f t="shared" si="2"/>
        <v>18.515999999999998</v>
      </c>
    </row>
    <row r="24" spans="2:16" s="59" customFormat="1" ht="19.5" customHeight="1" x14ac:dyDescent="0.25">
      <c r="B24" s="141">
        <v>19</v>
      </c>
      <c r="C24" s="142" t="s">
        <v>151</v>
      </c>
      <c r="D24" s="143" t="s">
        <v>152</v>
      </c>
      <c r="E24" s="144" t="s">
        <v>280</v>
      </c>
      <c r="F24" s="145">
        <v>139</v>
      </c>
      <c r="G24" s="146">
        <v>4.0739999999999998</v>
      </c>
      <c r="H24" s="147">
        <f t="shared" si="3"/>
        <v>566.28599999999994</v>
      </c>
      <c r="I24" s="63"/>
      <c r="J24" s="123">
        <v>0</v>
      </c>
      <c r="K24" s="70">
        <f t="shared" si="0"/>
        <v>0</v>
      </c>
      <c r="L24" s="127">
        <f t="shared" si="4"/>
        <v>0</v>
      </c>
      <c r="N24" s="59">
        <v>4</v>
      </c>
      <c r="O24" s="65">
        <f t="shared" si="1"/>
        <v>4</v>
      </c>
      <c r="P24" s="66">
        <f t="shared" si="2"/>
        <v>16.295999999999999</v>
      </c>
    </row>
    <row r="25" spans="2:16" s="59" customFormat="1" ht="20.100000000000001" customHeight="1" x14ac:dyDescent="0.25">
      <c r="B25" s="67">
        <v>20</v>
      </c>
      <c r="C25" s="106" t="s">
        <v>153</v>
      </c>
      <c r="D25" s="110" t="s">
        <v>154</v>
      </c>
      <c r="E25" s="68" t="s">
        <v>280</v>
      </c>
      <c r="F25" s="116">
        <v>76</v>
      </c>
      <c r="G25" s="69">
        <v>2.496</v>
      </c>
      <c r="H25" s="120">
        <f t="shared" si="3"/>
        <v>189.696</v>
      </c>
      <c r="I25" s="63"/>
      <c r="J25" s="123">
        <v>0</v>
      </c>
      <c r="K25" s="70">
        <f t="shared" si="0"/>
        <v>0</v>
      </c>
      <c r="L25" s="127">
        <f t="shared" si="4"/>
        <v>0</v>
      </c>
      <c r="N25" s="59">
        <v>465</v>
      </c>
      <c r="O25" s="65">
        <f t="shared" si="1"/>
        <v>465</v>
      </c>
      <c r="P25" s="66">
        <f t="shared" si="2"/>
        <v>1160.6400000000001</v>
      </c>
    </row>
    <row r="26" spans="2:16" s="59" customFormat="1" ht="20.100000000000001" customHeight="1" x14ac:dyDescent="0.25">
      <c r="B26" s="67">
        <v>21</v>
      </c>
      <c r="C26" s="106" t="s">
        <v>155</v>
      </c>
      <c r="D26" s="110" t="s">
        <v>156</v>
      </c>
      <c r="E26" s="68" t="s">
        <v>280</v>
      </c>
      <c r="F26" s="116">
        <v>1020</v>
      </c>
      <c r="G26" s="69">
        <v>3.589</v>
      </c>
      <c r="H26" s="120">
        <f t="shared" si="3"/>
        <v>3660.7799999999997</v>
      </c>
      <c r="I26" s="63"/>
      <c r="J26" s="123">
        <v>0</v>
      </c>
      <c r="K26" s="70">
        <f t="shared" si="0"/>
        <v>0</v>
      </c>
      <c r="L26" s="127">
        <f t="shared" si="4"/>
        <v>0</v>
      </c>
      <c r="N26" s="59">
        <v>97</v>
      </c>
      <c r="O26" s="65">
        <f t="shared" si="1"/>
        <v>97</v>
      </c>
      <c r="P26" s="66">
        <f t="shared" si="2"/>
        <v>348.13299999999998</v>
      </c>
    </row>
    <row r="27" spans="2:16" s="59" customFormat="1" ht="20.100000000000001" customHeight="1" x14ac:dyDescent="0.25">
      <c r="B27" s="67">
        <v>22</v>
      </c>
      <c r="C27" s="106" t="s">
        <v>157</v>
      </c>
      <c r="D27" s="110" t="s">
        <v>158</v>
      </c>
      <c r="E27" s="68" t="s">
        <v>280</v>
      </c>
      <c r="F27" s="116">
        <v>133.5</v>
      </c>
      <c r="G27" s="69">
        <v>4.7370000000000001</v>
      </c>
      <c r="H27" s="120">
        <f t="shared" si="3"/>
        <v>632.3895</v>
      </c>
      <c r="I27" s="63"/>
      <c r="J27" s="123">
        <v>0</v>
      </c>
      <c r="K27" s="70">
        <f t="shared" si="0"/>
        <v>0</v>
      </c>
      <c r="L27" s="127">
        <f t="shared" si="4"/>
        <v>0</v>
      </c>
      <c r="N27" s="59">
        <v>12</v>
      </c>
      <c r="O27" s="65">
        <f t="shared" si="1"/>
        <v>12</v>
      </c>
      <c r="P27" s="66">
        <f t="shared" si="2"/>
        <v>56.844000000000001</v>
      </c>
    </row>
    <row r="28" spans="2:16" s="59" customFormat="1" ht="20.100000000000001" customHeight="1" x14ac:dyDescent="0.25">
      <c r="B28" s="67">
        <v>23</v>
      </c>
      <c r="C28" s="106" t="s">
        <v>159</v>
      </c>
      <c r="D28" s="110" t="s">
        <v>160</v>
      </c>
      <c r="E28" s="68" t="s">
        <v>280</v>
      </c>
      <c r="F28" s="116">
        <v>68.5</v>
      </c>
      <c r="G28" s="69">
        <v>5.9560000000000004</v>
      </c>
      <c r="H28" s="120">
        <f t="shared" si="3"/>
        <v>407.98600000000005</v>
      </c>
      <c r="I28" s="63"/>
      <c r="J28" s="123">
        <v>0</v>
      </c>
      <c r="K28" s="70">
        <f t="shared" si="0"/>
        <v>0</v>
      </c>
      <c r="L28" s="127">
        <f t="shared" si="4"/>
        <v>0</v>
      </c>
      <c r="N28" s="59">
        <v>3</v>
      </c>
      <c r="O28" s="65">
        <f t="shared" si="1"/>
        <v>3</v>
      </c>
      <c r="P28" s="66">
        <f t="shared" si="2"/>
        <v>17.868000000000002</v>
      </c>
    </row>
    <row r="29" spans="2:16" s="59" customFormat="1" ht="24" x14ac:dyDescent="0.25">
      <c r="B29" s="67">
        <v>24</v>
      </c>
      <c r="C29" s="107" t="s">
        <v>50</v>
      </c>
      <c r="D29" s="112" t="s">
        <v>161</v>
      </c>
      <c r="E29" s="68" t="s">
        <v>280</v>
      </c>
      <c r="F29" s="117">
        <v>132</v>
      </c>
      <c r="G29" s="104">
        <v>3.484</v>
      </c>
      <c r="H29" s="120">
        <f t="shared" si="3"/>
        <v>459.88799999999998</v>
      </c>
      <c r="I29" s="63"/>
      <c r="J29" s="124">
        <v>132</v>
      </c>
      <c r="K29" s="70">
        <f t="shared" si="0"/>
        <v>1</v>
      </c>
      <c r="L29" s="127">
        <f t="shared" si="4"/>
        <v>459.88799999999998</v>
      </c>
    </row>
    <row r="30" spans="2:16" s="59" customFormat="1" ht="20.100000000000001" customHeight="1" x14ac:dyDescent="0.25">
      <c r="B30" s="67">
        <v>25</v>
      </c>
      <c r="C30" s="106" t="s">
        <v>162</v>
      </c>
      <c r="D30" s="110" t="s">
        <v>163</v>
      </c>
      <c r="E30" s="68" t="s">
        <v>280</v>
      </c>
      <c r="F30" s="116">
        <v>1479.5</v>
      </c>
      <c r="G30" s="69">
        <v>4.88</v>
      </c>
      <c r="H30" s="120">
        <f t="shared" si="3"/>
        <v>7219.96</v>
      </c>
      <c r="I30" s="63"/>
      <c r="J30" s="123">
        <v>0</v>
      </c>
      <c r="K30" s="70">
        <f t="shared" si="0"/>
        <v>0</v>
      </c>
      <c r="L30" s="127">
        <f t="shared" si="4"/>
        <v>0</v>
      </c>
    </row>
    <row r="31" spans="2:16" s="59" customFormat="1" ht="20.100000000000001" customHeight="1" x14ac:dyDescent="0.25">
      <c r="B31" s="67">
        <v>26</v>
      </c>
      <c r="C31" s="106" t="s">
        <v>63</v>
      </c>
      <c r="D31" s="110" t="s">
        <v>164</v>
      </c>
      <c r="E31" s="68" t="s">
        <v>280</v>
      </c>
      <c r="F31" s="116">
        <v>48.5</v>
      </c>
      <c r="G31" s="69">
        <v>6.3150000000000004</v>
      </c>
      <c r="H31" s="120">
        <f t="shared" si="3"/>
        <v>306.27750000000003</v>
      </c>
      <c r="I31" s="63"/>
      <c r="J31" s="123">
        <v>48.5</v>
      </c>
      <c r="K31" s="70">
        <f t="shared" si="0"/>
        <v>1</v>
      </c>
      <c r="L31" s="127">
        <f t="shared" si="4"/>
        <v>306.27750000000003</v>
      </c>
    </row>
    <row r="32" spans="2:16" s="59" customFormat="1" ht="24" x14ac:dyDescent="0.25">
      <c r="B32" s="67">
        <v>27</v>
      </c>
      <c r="C32" s="106" t="s">
        <v>36</v>
      </c>
      <c r="D32" s="110" t="s">
        <v>165</v>
      </c>
      <c r="E32" s="68" t="s">
        <v>280</v>
      </c>
      <c r="F32" s="116">
        <v>371</v>
      </c>
      <c r="G32" s="69">
        <v>7.8220000000000001</v>
      </c>
      <c r="H32" s="120">
        <f t="shared" si="3"/>
        <v>2901.962</v>
      </c>
      <c r="I32" s="63"/>
      <c r="J32" s="123">
        <v>371</v>
      </c>
      <c r="K32" s="70">
        <f t="shared" si="0"/>
        <v>1</v>
      </c>
      <c r="L32" s="127">
        <f t="shared" si="4"/>
        <v>2901.962</v>
      </c>
    </row>
    <row r="33" spans="2:12" s="59" customFormat="1" ht="24" x14ac:dyDescent="0.25">
      <c r="B33" s="67">
        <v>28</v>
      </c>
      <c r="C33" s="106" t="s">
        <v>84</v>
      </c>
      <c r="D33" s="110" t="s">
        <v>166</v>
      </c>
      <c r="E33" s="68" t="s">
        <v>280</v>
      </c>
      <c r="F33" s="116">
        <v>440</v>
      </c>
      <c r="G33" s="69">
        <v>9.8320000000000007</v>
      </c>
      <c r="H33" s="120">
        <f t="shared" si="3"/>
        <v>4326.08</v>
      </c>
      <c r="I33" s="63"/>
      <c r="J33" s="123">
        <v>430</v>
      </c>
      <c r="K33" s="70">
        <f t="shared" si="0"/>
        <v>0.97727272727272729</v>
      </c>
      <c r="L33" s="127">
        <f t="shared" si="4"/>
        <v>4227.76</v>
      </c>
    </row>
    <row r="34" spans="2:12" s="59" customFormat="1" ht="20.100000000000001" customHeight="1" x14ac:dyDescent="0.25">
      <c r="B34" s="67">
        <v>29</v>
      </c>
      <c r="C34" s="106" t="s">
        <v>167</v>
      </c>
      <c r="D34" s="110" t="s">
        <v>168</v>
      </c>
      <c r="E34" s="68" t="s">
        <v>280</v>
      </c>
      <c r="F34" s="116">
        <v>128</v>
      </c>
      <c r="G34" s="69">
        <v>6.3150000000000004</v>
      </c>
      <c r="H34" s="120">
        <f t="shared" si="3"/>
        <v>808.32</v>
      </c>
      <c r="I34" s="63"/>
      <c r="J34" s="123">
        <v>0</v>
      </c>
      <c r="K34" s="70">
        <f t="shared" si="0"/>
        <v>0</v>
      </c>
      <c r="L34" s="127">
        <f t="shared" si="4"/>
        <v>0</v>
      </c>
    </row>
    <row r="35" spans="2:12" s="59" customFormat="1" ht="43.5" x14ac:dyDescent="0.25">
      <c r="B35" s="141">
        <v>30</v>
      </c>
      <c r="C35" s="142" t="s">
        <v>193</v>
      </c>
      <c r="D35" s="143" t="s">
        <v>194</v>
      </c>
      <c r="E35" s="144" t="s">
        <v>281</v>
      </c>
      <c r="F35" s="145">
        <v>132</v>
      </c>
      <c r="G35" s="146">
        <v>15.891999999999999</v>
      </c>
      <c r="H35" s="147">
        <f t="shared" si="3"/>
        <v>2097.7440000000001</v>
      </c>
      <c r="I35" s="63"/>
      <c r="J35" s="123">
        <v>0</v>
      </c>
      <c r="K35" s="70">
        <f t="shared" si="0"/>
        <v>0</v>
      </c>
      <c r="L35" s="127">
        <f t="shared" si="4"/>
        <v>0</v>
      </c>
    </row>
    <row r="36" spans="2:12" s="59" customFormat="1" ht="20.100000000000001" customHeight="1" x14ac:dyDescent="0.25">
      <c r="B36" s="67">
        <v>31</v>
      </c>
      <c r="C36" s="106" t="s">
        <v>169</v>
      </c>
      <c r="D36" s="110" t="s">
        <v>170</v>
      </c>
      <c r="E36" s="68" t="s">
        <v>280</v>
      </c>
      <c r="F36" s="116">
        <v>10</v>
      </c>
      <c r="G36" s="69">
        <v>4.3390000000000004</v>
      </c>
      <c r="H36" s="120">
        <f t="shared" si="3"/>
        <v>43.39</v>
      </c>
      <c r="I36" s="63"/>
      <c r="J36" s="123">
        <v>0</v>
      </c>
      <c r="K36" s="70">
        <f t="shared" si="0"/>
        <v>0</v>
      </c>
      <c r="L36" s="127">
        <f t="shared" si="4"/>
        <v>0</v>
      </c>
    </row>
    <row r="37" spans="2:12" s="59" customFormat="1" ht="24" x14ac:dyDescent="0.25">
      <c r="B37" s="67">
        <v>32</v>
      </c>
      <c r="C37" s="106" t="s">
        <v>65</v>
      </c>
      <c r="D37" s="110" t="s">
        <v>171</v>
      </c>
      <c r="E37" s="68" t="s">
        <v>280</v>
      </c>
      <c r="F37" s="116">
        <v>178.5</v>
      </c>
      <c r="G37" s="69">
        <v>7.7510000000000003</v>
      </c>
      <c r="H37" s="120">
        <f t="shared" si="3"/>
        <v>1383.5535</v>
      </c>
      <c r="I37" s="63"/>
      <c r="J37" s="123">
        <v>84</v>
      </c>
      <c r="K37" s="70">
        <f t="shared" si="0"/>
        <v>0.47058823529411764</v>
      </c>
      <c r="L37" s="127">
        <f t="shared" si="4"/>
        <v>651.08400000000006</v>
      </c>
    </row>
    <row r="38" spans="2:12" s="59" customFormat="1" ht="20.100000000000001" customHeight="1" x14ac:dyDescent="0.25">
      <c r="B38" s="67">
        <v>33</v>
      </c>
      <c r="C38" s="106" t="s">
        <v>172</v>
      </c>
      <c r="D38" s="110" t="s">
        <v>173</v>
      </c>
      <c r="E38" s="68" t="s">
        <v>280</v>
      </c>
      <c r="F38" s="116">
        <v>348</v>
      </c>
      <c r="G38" s="69">
        <v>9.4719999999999995</v>
      </c>
      <c r="H38" s="120">
        <f t="shared" si="3"/>
        <v>3296.2559999999999</v>
      </c>
      <c r="I38" s="63"/>
      <c r="J38" s="123">
        <v>0</v>
      </c>
      <c r="K38" s="70">
        <f t="shared" si="0"/>
        <v>0</v>
      </c>
      <c r="L38" s="127">
        <f t="shared" si="4"/>
        <v>0</v>
      </c>
    </row>
    <row r="39" spans="2:12" s="59" customFormat="1" ht="20.100000000000001" customHeight="1" x14ac:dyDescent="0.25">
      <c r="B39" s="67">
        <v>34</v>
      </c>
      <c r="C39" s="106" t="s">
        <v>174</v>
      </c>
      <c r="D39" s="110" t="s">
        <v>175</v>
      </c>
      <c r="E39" s="68" t="s">
        <v>280</v>
      </c>
      <c r="F39" s="116">
        <v>238</v>
      </c>
      <c r="G39" s="69">
        <v>11.553000000000001</v>
      </c>
      <c r="H39" s="120">
        <f t="shared" si="3"/>
        <v>2749.614</v>
      </c>
      <c r="I39" s="63"/>
      <c r="J39" s="123">
        <v>0</v>
      </c>
      <c r="K39" s="70">
        <f t="shared" si="0"/>
        <v>0</v>
      </c>
      <c r="L39" s="127">
        <f t="shared" si="4"/>
        <v>0</v>
      </c>
    </row>
    <row r="40" spans="2:12" s="59" customFormat="1" ht="20.100000000000001" customHeight="1" x14ac:dyDescent="0.25">
      <c r="B40" s="67">
        <v>35</v>
      </c>
      <c r="C40" s="106" t="s">
        <v>176</v>
      </c>
      <c r="D40" s="110" t="s">
        <v>177</v>
      </c>
      <c r="E40" s="68" t="s">
        <v>280</v>
      </c>
      <c r="F40" s="116">
        <v>187</v>
      </c>
      <c r="G40" s="69">
        <v>7.7510000000000003</v>
      </c>
      <c r="H40" s="120">
        <f t="shared" si="3"/>
        <v>1449.4370000000001</v>
      </c>
      <c r="I40" s="63"/>
      <c r="J40" s="123">
        <v>0</v>
      </c>
      <c r="K40" s="70">
        <f t="shared" si="0"/>
        <v>0</v>
      </c>
      <c r="L40" s="127">
        <f t="shared" si="4"/>
        <v>0</v>
      </c>
    </row>
    <row r="41" spans="2:12" s="59" customFormat="1" ht="20.100000000000001" customHeight="1" x14ac:dyDescent="0.25">
      <c r="B41" s="141">
        <v>36</v>
      </c>
      <c r="C41" s="142" t="s">
        <v>193</v>
      </c>
      <c r="D41" s="143" t="s">
        <v>194</v>
      </c>
      <c r="E41" s="144" t="s">
        <v>281</v>
      </c>
      <c r="F41" s="145">
        <v>223</v>
      </c>
      <c r="G41" s="146">
        <v>15.891999999999999</v>
      </c>
      <c r="H41" s="147">
        <f t="shared" si="3"/>
        <v>3543.9159999999997</v>
      </c>
      <c r="I41" s="63"/>
      <c r="J41" s="123">
        <v>0</v>
      </c>
      <c r="K41" s="70">
        <f t="shared" si="0"/>
        <v>0</v>
      </c>
      <c r="L41" s="127">
        <f t="shared" si="4"/>
        <v>0</v>
      </c>
    </row>
    <row r="42" spans="2:12" s="59" customFormat="1" ht="20.100000000000001" customHeight="1" x14ac:dyDescent="0.25">
      <c r="B42" s="67">
        <v>37</v>
      </c>
      <c r="C42" s="106" t="s">
        <v>178</v>
      </c>
      <c r="D42" s="110" t="s">
        <v>179</v>
      </c>
      <c r="E42" s="68" t="s">
        <v>280</v>
      </c>
      <c r="F42" s="116">
        <v>40</v>
      </c>
      <c r="G42" s="69">
        <v>5.1340000000000003</v>
      </c>
      <c r="H42" s="120">
        <f t="shared" si="3"/>
        <v>205.36</v>
      </c>
      <c r="I42" s="63"/>
      <c r="J42" s="123">
        <v>0</v>
      </c>
      <c r="K42" s="70">
        <f t="shared" si="0"/>
        <v>0</v>
      </c>
      <c r="L42" s="127">
        <f t="shared" si="4"/>
        <v>0</v>
      </c>
    </row>
    <row r="43" spans="2:12" s="59" customFormat="1" ht="20.100000000000001" customHeight="1" x14ac:dyDescent="0.25">
      <c r="B43" s="67">
        <v>38</v>
      </c>
      <c r="C43" s="106" t="s">
        <v>180</v>
      </c>
      <c r="D43" s="110" t="s">
        <v>181</v>
      </c>
      <c r="E43" s="68" t="s">
        <v>280</v>
      </c>
      <c r="F43" s="116">
        <v>102.5</v>
      </c>
      <c r="G43" s="69">
        <v>9.3290000000000006</v>
      </c>
      <c r="H43" s="120">
        <f t="shared" si="3"/>
        <v>956.22250000000008</v>
      </c>
      <c r="I43" s="63"/>
      <c r="J43" s="123">
        <v>0</v>
      </c>
      <c r="K43" s="70">
        <f t="shared" si="0"/>
        <v>0</v>
      </c>
      <c r="L43" s="127">
        <f t="shared" si="4"/>
        <v>0</v>
      </c>
    </row>
    <row r="44" spans="2:12" s="59" customFormat="1" ht="20.100000000000001" customHeight="1" x14ac:dyDescent="0.25">
      <c r="B44" s="141">
        <v>39</v>
      </c>
      <c r="C44" s="142" t="s">
        <v>182</v>
      </c>
      <c r="D44" s="143" t="s">
        <v>183</v>
      </c>
      <c r="E44" s="144" t="s">
        <v>280</v>
      </c>
      <c r="F44" s="145">
        <v>573.5</v>
      </c>
      <c r="G44" s="146">
        <v>11.266999999999999</v>
      </c>
      <c r="H44" s="147">
        <f t="shared" si="3"/>
        <v>6461.6244999999999</v>
      </c>
      <c r="I44" s="63"/>
      <c r="J44" s="123">
        <v>0</v>
      </c>
      <c r="K44" s="70">
        <f t="shared" si="0"/>
        <v>0</v>
      </c>
      <c r="L44" s="127">
        <f t="shared" si="4"/>
        <v>0</v>
      </c>
    </row>
    <row r="45" spans="2:12" s="59" customFormat="1" ht="20.100000000000001" customHeight="1" x14ac:dyDescent="0.25">
      <c r="B45" s="67">
        <v>40</v>
      </c>
      <c r="C45" s="106" t="s">
        <v>78</v>
      </c>
      <c r="D45" s="110" t="s">
        <v>184</v>
      </c>
      <c r="E45" s="68" t="s">
        <v>280</v>
      </c>
      <c r="F45" s="116">
        <v>216</v>
      </c>
      <c r="G45" s="69">
        <v>13.634</v>
      </c>
      <c r="H45" s="120">
        <f t="shared" si="3"/>
        <v>2944.944</v>
      </c>
      <c r="I45" s="63"/>
      <c r="J45" s="123">
        <v>216</v>
      </c>
      <c r="K45" s="70">
        <f t="shared" si="0"/>
        <v>1</v>
      </c>
      <c r="L45" s="127">
        <f t="shared" si="4"/>
        <v>2944.944</v>
      </c>
    </row>
    <row r="46" spans="2:12" s="59" customFormat="1" ht="20.100000000000001" customHeight="1" x14ac:dyDescent="0.25">
      <c r="B46" s="67">
        <v>41</v>
      </c>
      <c r="C46" s="108" t="s">
        <v>185</v>
      </c>
      <c r="D46" s="113" t="s">
        <v>186</v>
      </c>
      <c r="E46" s="68" t="s">
        <v>280</v>
      </c>
      <c r="F46" s="118">
        <v>241</v>
      </c>
      <c r="G46" s="103">
        <v>9.3290000000000006</v>
      </c>
      <c r="H46" s="120">
        <f t="shared" si="3"/>
        <v>2248.2890000000002</v>
      </c>
      <c r="I46" s="63"/>
      <c r="J46" s="125">
        <v>0</v>
      </c>
      <c r="K46" s="70">
        <f t="shared" si="0"/>
        <v>0</v>
      </c>
      <c r="L46" s="127">
        <f t="shared" si="4"/>
        <v>0</v>
      </c>
    </row>
    <row r="47" spans="2:12" s="59" customFormat="1" ht="20.100000000000001" customHeight="1" x14ac:dyDescent="0.25">
      <c r="B47" s="141">
        <v>42</v>
      </c>
      <c r="C47" s="148" t="s">
        <v>193</v>
      </c>
      <c r="D47" s="149" t="s">
        <v>194</v>
      </c>
      <c r="E47" s="144" t="s">
        <v>281</v>
      </c>
      <c r="F47" s="150">
        <v>328</v>
      </c>
      <c r="G47" s="151">
        <v>15.891999999999999</v>
      </c>
      <c r="H47" s="147">
        <f t="shared" si="3"/>
        <v>5212.576</v>
      </c>
      <c r="I47" s="63"/>
      <c r="J47" s="125">
        <v>0</v>
      </c>
      <c r="K47" s="70">
        <f t="shared" si="0"/>
        <v>0</v>
      </c>
      <c r="L47" s="127">
        <f t="shared" si="4"/>
        <v>0</v>
      </c>
    </row>
    <row r="48" spans="2:12" s="59" customFormat="1" ht="20.100000000000001" customHeight="1" x14ac:dyDescent="0.25">
      <c r="B48" s="67">
        <v>43</v>
      </c>
      <c r="C48" s="108" t="s">
        <v>187</v>
      </c>
      <c r="D48" s="113" t="s">
        <v>188</v>
      </c>
      <c r="E48" s="68" t="s">
        <v>280</v>
      </c>
      <c r="F48" s="118">
        <v>177.5</v>
      </c>
      <c r="G48" s="103">
        <v>9.3290000000000006</v>
      </c>
      <c r="H48" s="120">
        <f t="shared" si="3"/>
        <v>1655.8975</v>
      </c>
      <c r="I48" s="63"/>
      <c r="J48" s="125">
        <v>0</v>
      </c>
      <c r="K48" s="70">
        <f t="shared" si="0"/>
        <v>0</v>
      </c>
      <c r="L48" s="127">
        <f t="shared" si="4"/>
        <v>0</v>
      </c>
    </row>
    <row r="49" spans="2:12" s="59" customFormat="1" ht="20.100000000000001" customHeight="1" x14ac:dyDescent="0.25">
      <c r="B49" s="67">
        <v>44</v>
      </c>
      <c r="C49" s="108"/>
      <c r="D49" s="113" t="s">
        <v>238</v>
      </c>
      <c r="E49" s="68" t="s">
        <v>281</v>
      </c>
      <c r="F49" s="118">
        <v>253</v>
      </c>
      <c r="G49" s="103">
        <v>16.7</v>
      </c>
      <c r="H49" s="120">
        <f t="shared" si="3"/>
        <v>4225.0999999999995</v>
      </c>
      <c r="I49" s="63"/>
      <c r="J49" s="125">
        <v>0</v>
      </c>
      <c r="K49" s="70">
        <f t="shared" si="0"/>
        <v>0</v>
      </c>
      <c r="L49" s="127">
        <f t="shared" si="4"/>
        <v>0</v>
      </c>
    </row>
    <row r="50" spans="2:12" s="59" customFormat="1" ht="20.100000000000001" customHeight="1" x14ac:dyDescent="0.25">
      <c r="B50" s="67">
        <v>45</v>
      </c>
      <c r="C50" s="108" t="s">
        <v>189</v>
      </c>
      <c r="D50" s="113" t="s">
        <v>190</v>
      </c>
      <c r="E50" s="68" t="s">
        <v>280</v>
      </c>
      <c r="F50" s="118">
        <v>1.1000000000000001</v>
      </c>
      <c r="G50" s="103">
        <v>10.888</v>
      </c>
      <c r="H50" s="120">
        <f t="shared" si="3"/>
        <v>11.976800000000001</v>
      </c>
      <c r="I50" s="63"/>
      <c r="J50" s="125">
        <v>0</v>
      </c>
      <c r="K50" s="70">
        <f t="shared" si="0"/>
        <v>0</v>
      </c>
      <c r="L50" s="127">
        <f t="shared" si="4"/>
        <v>0</v>
      </c>
    </row>
    <row r="51" spans="2:12" s="59" customFormat="1" ht="20.100000000000001" customHeight="1" x14ac:dyDescent="0.25">
      <c r="B51" s="67">
        <v>46</v>
      </c>
      <c r="C51" s="108" t="s">
        <v>191</v>
      </c>
      <c r="D51" s="113" t="s">
        <v>192</v>
      </c>
      <c r="E51" s="68" t="s">
        <v>280</v>
      </c>
      <c r="F51" s="118">
        <v>5.5</v>
      </c>
      <c r="G51" s="103">
        <v>7.8010000000000002</v>
      </c>
      <c r="H51" s="120">
        <f t="shared" si="3"/>
        <v>42.905500000000004</v>
      </c>
      <c r="I51" s="63"/>
      <c r="J51" s="125">
        <v>0</v>
      </c>
      <c r="K51" s="70">
        <f t="shared" si="0"/>
        <v>0</v>
      </c>
      <c r="L51" s="127">
        <f t="shared" si="4"/>
        <v>0</v>
      </c>
    </row>
    <row r="52" spans="2:12" s="59" customFormat="1" ht="20.100000000000001" customHeight="1" x14ac:dyDescent="0.25">
      <c r="B52" s="141">
        <v>47</v>
      </c>
      <c r="C52" s="148" t="s">
        <v>193</v>
      </c>
      <c r="D52" s="149" t="s">
        <v>194</v>
      </c>
      <c r="E52" s="144" t="s">
        <v>281</v>
      </c>
      <c r="F52" s="150">
        <v>87.78</v>
      </c>
      <c r="G52" s="151">
        <v>15.891999999999999</v>
      </c>
      <c r="H52" s="147">
        <f t="shared" si="3"/>
        <v>1394.9997599999999</v>
      </c>
      <c r="I52" s="63"/>
      <c r="J52" s="125">
        <v>0</v>
      </c>
      <c r="K52" s="70">
        <f t="shared" si="0"/>
        <v>0</v>
      </c>
      <c r="L52" s="127">
        <f t="shared" si="4"/>
        <v>0</v>
      </c>
    </row>
    <row r="53" spans="2:12" s="59" customFormat="1" ht="20.100000000000001" customHeight="1" x14ac:dyDescent="0.25">
      <c r="B53" s="141">
        <v>48</v>
      </c>
      <c r="C53" s="148" t="s">
        <v>195</v>
      </c>
      <c r="D53" s="149" t="s">
        <v>196</v>
      </c>
      <c r="E53" s="144" t="s">
        <v>281</v>
      </c>
      <c r="F53" s="150">
        <v>1007.6</v>
      </c>
      <c r="G53" s="151">
        <v>17.507999999999999</v>
      </c>
      <c r="H53" s="147">
        <f t="shared" si="3"/>
        <v>17641.060799999999</v>
      </c>
      <c r="I53" s="63"/>
      <c r="J53" s="125">
        <v>0</v>
      </c>
      <c r="K53" s="70">
        <f t="shared" si="0"/>
        <v>0</v>
      </c>
      <c r="L53" s="127">
        <f t="shared" si="4"/>
        <v>0</v>
      </c>
    </row>
    <row r="54" spans="2:12" s="59" customFormat="1" ht="20.100000000000001" customHeight="1" x14ac:dyDescent="0.25">
      <c r="B54" s="67">
        <v>49</v>
      </c>
      <c r="C54" s="108" t="s">
        <v>197</v>
      </c>
      <c r="D54" s="113" t="s">
        <v>198</v>
      </c>
      <c r="E54" s="68" t="s">
        <v>281</v>
      </c>
      <c r="F54" s="118">
        <v>1310.0999999999999</v>
      </c>
      <c r="G54" s="103">
        <v>18.315999999999999</v>
      </c>
      <c r="H54" s="120">
        <f t="shared" si="3"/>
        <v>23995.791599999997</v>
      </c>
      <c r="I54" s="63"/>
      <c r="J54" s="125">
        <v>0</v>
      </c>
      <c r="K54" s="70">
        <f t="shared" si="0"/>
        <v>0</v>
      </c>
      <c r="L54" s="127">
        <f t="shared" si="4"/>
        <v>0</v>
      </c>
    </row>
    <row r="55" spans="2:12" s="59" customFormat="1" ht="20.100000000000001" customHeight="1" x14ac:dyDescent="0.25">
      <c r="B55" s="141">
        <v>50</v>
      </c>
      <c r="C55" s="148" t="s">
        <v>199</v>
      </c>
      <c r="D55" s="149" t="s">
        <v>200</v>
      </c>
      <c r="E55" s="144" t="s">
        <v>281</v>
      </c>
      <c r="F55" s="150">
        <v>1243</v>
      </c>
      <c r="G55" s="151">
        <v>19.123999999999999</v>
      </c>
      <c r="H55" s="147">
        <f t="shared" si="3"/>
        <v>23771.131999999998</v>
      </c>
      <c r="I55" s="63"/>
      <c r="J55" s="125">
        <v>0</v>
      </c>
      <c r="K55" s="70">
        <f t="shared" si="0"/>
        <v>0</v>
      </c>
      <c r="L55" s="127">
        <f t="shared" si="4"/>
        <v>0</v>
      </c>
    </row>
    <row r="56" spans="2:12" s="59" customFormat="1" ht="20.100000000000001" customHeight="1" x14ac:dyDescent="0.25">
      <c r="B56" s="67">
        <v>51</v>
      </c>
      <c r="C56" s="108" t="s">
        <v>201</v>
      </c>
      <c r="D56" s="113" t="s">
        <v>202</v>
      </c>
      <c r="E56" s="68" t="s">
        <v>281</v>
      </c>
      <c r="F56" s="118">
        <v>403.7</v>
      </c>
      <c r="G56" s="103">
        <v>19.931999999999999</v>
      </c>
      <c r="H56" s="120">
        <f t="shared" si="3"/>
        <v>8046.5483999999988</v>
      </c>
      <c r="I56" s="63"/>
      <c r="J56" s="125">
        <v>0</v>
      </c>
      <c r="K56" s="70">
        <f t="shared" si="0"/>
        <v>0</v>
      </c>
      <c r="L56" s="127">
        <f t="shared" si="4"/>
        <v>0</v>
      </c>
    </row>
    <row r="57" spans="2:12" s="59" customFormat="1" ht="20.100000000000001" customHeight="1" x14ac:dyDescent="0.25">
      <c r="B57" s="67">
        <v>52</v>
      </c>
      <c r="C57" s="108" t="s">
        <v>203</v>
      </c>
      <c r="D57" s="113" t="s">
        <v>204</v>
      </c>
      <c r="E57" s="68" t="s">
        <v>281</v>
      </c>
      <c r="F57" s="118">
        <v>822.8</v>
      </c>
      <c r="G57" s="103">
        <v>20.74</v>
      </c>
      <c r="H57" s="120">
        <f t="shared" si="3"/>
        <v>17064.871999999999</v>
      </c>
      <c r="I57" s="63"/>
      <c r="J57" s="125">
        <v>0</v>
      </c>
      <c r="K57" s="70">
        <f t="shared" si="0"/>
        <v>0</v>
      </c>
      <c r="L57" s="127">
        <f t="shared" si="4"/>
        <v>0</v>
      </c>
    </row>
    <row r="58" spans="2:12" s="59" customFormat="1" ht="20.100000000000001" customHeight="1" x14ac:dyDescent="0.25">
      <c r="B58" s="67">
        <v>53</v>
      </c>
      <c r="C58" s="108" t="s">
        <v>205</v>
      </c>
      <c r="D58" s="113" t="s">
        <v>206</v>
      </c>
      <c r="E58" s="68" t="s">
        <v>281</v>
      </c>
      <c r="F58" s="118">
        <v>11.88</v>
      </c>
      <c r="G58" s="103">
        <v>21.547999999999998</v>
      </c>
      <c r="H58" s="120">
        <f t="shared" si="3"/>
        <v>255.99024</v>
      </c>
      <c r="I58" s="63"/>
      <c r="J58" s="125">
        <v>0</v>
      </c>
      <c r="K58" s="70">
        <f t="shared" si="0"/>
        <v>0</v>
      </c>
      <c r="L58" s="127">
        <f t="shared" si="4"/>
        <v>0</v>
      </c>
    </row>
    <row r="59" spans="2:12" s="59" customFormat="1" ht="20.100000000000001" customHeight="1" x14ac:dyDescent="0.25">
      <c r="B59" s="67">
        <v>54</v>
      </c>
      <c r="C59" s="108" t="s">
        <v>207</v>
      </c>
      <c r="D59" s="113" t="s">
        <v>208</v>
      </c>
      <c r="E59" s="68" t="s">
        <v>281</v>
      </c>
      <c r="F59" s="118">
        <v>229.9</v>
      </c>
      <c r="G59" s="103">
        <v>17.507999999999999</v>
      </c>
      <c r="H59" s="120">
        <f t="shared" si="3"/>
        <v>4025.0891999999999</v>
      </c>
      <c r="I59" s="63"/>
      <c r="J59" s="125">
        <v>0</v>
      </c>
      <c r="K59" s="70">
        <f t="shared" si="0"/>
        <v>0</v>
      </c>
      <c r="L59" s="127">
        <f t="shared" si="4"/>
        <v>0</v>
      </c>
    </row>
    <row r="60" spans="2:12" s="59" customFormat="1" ht="20.100000000000001" customHeight="1" x14ac:dyDescent="0.25">
      <c r="B60" s="67">
        <v>55</v>
      </c>
      <c r="C60" s="108" t="s">
        <v>197</v>
      </c>
      <c r="D60" s="113" t="s">
        <v>198</v>
      </c>
      <c r="E60" s="68" t="s">
        <v>281</v>
      </c>
      <c r="F60" s="118">
        <v>229.9</v>
      </c>
      <c r="G60" s="103">
        <v>18.315999999999999</v>
      </c>
      <c r="H60" s="120">
        <f t="shared" si="3"/>
        <v>4210.8483999999999</v>
      </c>
      <c r="I60" s="63"/>
      <c r="J60" s="125">
        <v>0</v>
      </c>
      <c r="K60" s="70">
        <f t="shared" si="0"/>
        <v>0</v>
      </c>
      <c r="L60" s="127">
        <f t="shared" si="4"/>
        <v>0</v>
      </c>
    </row>
    <row r="61" spans="2:12" s="59" customFormat="1" ht="20.100000000000001" customHeight="1" x14ac:dyDescent="0.25">
      <c r="B61" s="67">
        <v>56</v>
      </c>
      <c r="C61" s="108" t="s">
        <v>94</v>
      </c>
      <c r="D61" s="113" t="s">
        <v>209</v>
      </c>
      <c r="E61" s="68" t="s">
        <v>281</v>
      </c>
      <c r="F61" s="118">
        <v>5869.6</v>
      </c>
      <c r="G61" s="103">
        <v>11.313000000000001</v>
      </c>
      <c r="H61" s="120">
        <f t="shared" si="3"/>
        <v>66402.784800000009</v>
      </c>
      <c r="I61" s="63"/>
      <c r="J61" s="125">
        <v>5869.6</v>
      </c>
      <c r="K61" s="70">
        <f t="shared" si="0"/>
        <v>1</v>
      </c>
      <c r="L61" s="127">
        <f t="shared" si="4"/>
        <v>66402.784800000009</v>
      </c>
    </row>
    <row r="62" spans="2:12" s="59" customFormat="1" ht="20.100000000000001" customHeight="1" x14ac:dyDescent="0.25">
      <c r="B62" s="67">
        <v>57</v>
      </c>
      <c r="C62" s="108" t="s">
        <v>70</v>
      </c>
      <c r="D62" s="113" t="s">
        <v>210</v>
      </c>
      <c r="E62" s="68" t="s">
        <v>281</v>
      </c>
      <c r="F62" s="118">
        <v>6906.9</v>
      </c>
      <c r="G62" s="103">
        <v>15.084</v>
      </c>
      <c r="H62" s="120">
        <f t="shared" si="3"/>
        <v>104183.67959999999</v>
      </c>
      <c r="I62" s="63"/>
      <c r="J62" s="125">
        <v>6906.9</v>
      </c>
      <c r="K62" s="70">
        <f t="shared" si="0"/>
        <v>1</v>
      </c>
      <c r="L62" s="127">
        <f t="shared" si="4"/>
        <v>104183.67959999999</v>
      </c>
    </row>
    <row r="63" spans="2:12" s="59" customFormat="1" ht="20.100000000000001" customHeight="1" x14ac:dyDescent="0.25">
      <c r="B63" s="67">
        <v>58</v>
      </c>
      <c r="C63" s="108" t="s">
        <v>73</v>
      </c>
      <c r="D63" s="113" t="s">
        <v>211</v>
      </c>
      <c r="E63" s="68" t="s">
        <v>281</v>
      </c>
      <c r="F63" s="118">
        <v>2156</v>
      </c>
      <c r="G63" s="103">
        <v>18.855</v>
      </c>
      <c r="H63" s="120">
        <f t="shared" si="3"/>
        <v>40651.379999999997</v>
      </c>
      <c r="I63" s="63"/>
      <c r="J63" s="125">
        <v>2156</v>
      </c>
      <c r="K63" s="70">
        <f t="shared" si="0"/>
        <v>1</v>
      </c>
      <c r="L63" s="127">
        <f t="shared" si="4"/>
        <v>40651.379999999997</v>
      </c>
    </row>
    <row r="64" spans="2:12" s="59" customFormat="1" ht="20.100000000000001" customHeight="1" x14ac:dyDescent="0.25">
      <c r="B64" s="67">
        <v>59</v>
      </c>
      <c r="C64" s="108" t="s">
        <v>97</v>
      </c>
      <c r="D64" s="113" t="s">
        <v>212</v>
      </c>
      <c r="E64" s="68" t="s">
        <v>272</v>
      </c>
      <c r="F64" s="118">
        <v>1</v>
      </c>
      <c r="G64" s="103"/>
      <c r="H64" s="120">
        <f t="shared" si="3"/>
        <v>0</v>
      </c>
      <c r="I64" s="63"/>
      <c r="J64" s="125">
        <v>0</v>
      </c>
      <c r="K64" s="70">
        <f t="shared" si="0"/>
        <v>0</v>
      </c>
      <c r="L64" s="127">
        <f t="shared" si="4"/>
        <v>0</v>
      </c>
    </row>
    <row r="65" spans="2:12" s="59" customFormat="1" ht="20.100000000000001" customHeight="1" x14ac:dyDescent="0.25">
      <c r="B65" s="67">
        <v>60</v>
      </c>
      <c r="C65" s="108" t="s">
        <v>214</v>
      </c>
      <c r="D65" s="113" t="s">
        <v>215</v>
      </c>
      <c r="E65" s="68" t="s">
        <v>280</v>
      </c>
      <c r="F65" s="118">
        <v>1.1000000000000001</v>
      </c>
      <c r="G65" s="103">
        <v>6.3410000000000002</v>
      </c>
      <c r="H65" s="120">
        <f t="shared" si="3"/>
        <v>6.9751000000000012</v>
      </c>
      <c r="I65" s="63"/>
      <c r="J65" s="125">
        <v>0</v>
      </c>
      <c r="K65" s="70">
        <f t="shared" si="0"/>
        <v>0</v>
      </c>
      <c r="L65" s="127">
        <f t="shared" si="4"/>
        <v>0</v>
      </c>
    </row>
    <row r="66" spans="2:12" s="59" customFormat="1" ht="20.100000000000001" customHeight="1" x14ac:dyDescent="0.25">
      <c r="B66" s="67">
        <v>61</v>
      </c>
      <c r="C66" s="108" t="s">
        <v>216</v>
      </c>
      <c r="D66" s="113" t="s">
        <v>217</v>
      </c>
      <c r="E66" s="68" t="s">
        <v>280</v>
      </c>
      <c r="F66" s="118">
        <v>20.9</v>
      </c>
      <c r="G66" s="103">
        <v>6.95</v>
      </c>
      <c r="H66" s="120">
        <f t="shared" si="3"/>
        <v>145.255</v>
      </c>
      <c r="I66" s="63"/>
      <c r="J66" s="125">
        <v>0</v>
      </c>
      <c r="K66" s="70">
        <f t="shared" si="0"/>
        <v>0</v>
      </c>
      <c r="L66" s="127">
        <f t="shared" si="4"/>
        <v>0</v>
      </c>
    </row>
    <row r="67" spans="2:12" s="59" customFormat="1" ht="20.100000000000001" customHeight="1" x14ac:dyDescent="0.25">
      <c r="B67" s="67">
        <v>62</v>
      </c>
      <c r="C67" s="108" t="s">
        <v>218</v>
      </c>
      <c r="D67" s="113" t="s">
        <v>219</v>
      </c>
      <c r="E67" s="68" t="s">
        <v>280</v>
      </c>
      <c r="F67" s="118">
        <v>8.8000000000000007</v>
      </c>
      <c r="G67" s="103">
        <v>9.6270000000000007</v>
      </c>
      <c r="H67" s="120">
        <f t="shared" si="3"/>
        <v>84.717600000000019</v>
      </c>
      <c r="I67" s="63"/>
      <c r="J67" s="125">
        <v>0</v>
      </c>
      <c r="K67" s="70">
        <f t="shared" si="0"/>
        <v>0</v>
      </c>
      <c r="L67" s="127">
        <f t="shared" si="4"/>
        <v>0</v>
      </c>
    </row>
    <row r="68" spans="2:12" s="59" customFormat="1" ht="20.100000000000001" customHeight="1" x14ac:dyDescent="0.25">
      <c r="B68" s="67">
        <v>63</v>
      </c>
      <c r="C68" s="108" t="s">
        <v>220</v>
      </c>
      <c r="D68" s="113" t="s">
        <v>221</v>
      </c>
      <c r="E68" s="68" t="s">
        <v>280</v>
      </c>
      <c r="F68" s="118">
        <v>1.1000000000000001</v>
      </c>
      <c r="G68" s="103">
        <v>14.464</v>
      </c>
      <c r="H68" s="120">
        <f t="shared" si="3"/>
        <v>15.910400000000001</v>
      </c>
      <c r="I68" s="63"/>
      <c r="J68" s="125">
        <v>0</v>
      </c>
      <c r="K68" s="70">
        <f t="shared" si="0"/>
        <v>0</v>
      </c>
      <c r="L68" s="127">
        <f t="shared" si="4"/>
        <v>0</v>
      </c>
    </row>
    <row r="69" spans="2:12" s="59" customFormat="1" ht="20.100000000000001" customHeight="1" x14ac:dyDescent="0.25">
      <c r="B69" s="67">
        <v>64</v>
      </c>
      <c r="C69" s="108" t="s">
        <v>222</v>
      </c>
      <c r="D69" s="113" t="s">
        <v>223</v>
      </c>
      <c r="E69" s="68" t="s">
        <v>280</v>
      </c>
      <c r="F69" s="118">
        <v>2.2000000000000002</v>
      </c>
      <c r="G69" s="103">
        <v>12.023999999999999</v>
      </c>
      <c r="H69" s="120">
        <f t="shared" si="3"/>
        <v>26.4528</v>
      </c>
      <c r="I69" s="63"/>
      <c r="J69" s="125">
        <v>0</v>
      </c>
      <c r="K69" s="70">
        <f t="shared" si="0"/>
        <v>0</v>
      </c>
      <c r="L69" s="127">
        <f t="shared" si="4"/>
        <v>0</v>
      </c>
    </row>
    <row r="70" spans="2:12" s="59" customFormat="1" ht="20.100000000000001" customHeight="1" x14ac:dyDescent="0.25">
      <c r="B70" s="67">
        <v>65</v>
      </c>
      <c r="C70" s="108" t="s">
        <v>224</v>
      </c>
      <c r="D70" s="113" t="s">
        <v>225</v>
      </c>
      <c r="E70" s="68" t="s">
        <v>280</v>
      </c>
      <c r="F70" s="118">
        <v>908.6</v>
      </c>
      <c r="G70" s="103">
        <v>11.092000000000001</v>
      </c>
      <c r="H70" s="120">
        <f t="shared" si="3"/>
        <v>10078.191200000001</v>
      </c>
      <c r="I70" s="63"/>
      <c r="J70" s="125">
        <v>0</v>
      </c>
      <c r="K70" s="70">
        <f t="shared" si="0"/>
        <v>0</v>
      </c>
      <c r="L70" s="127">
        <f t="shared" si="4"/>
        <v>0</v>
      </c>
    </row>
    <row r="71" spans="2:12" s="59" customFormat="1" ht="20.100000000000001" customHeight="1" x14ac:dyDescent="0.25">
      <c r="B71" s="67">
        <v>66</v>
      </c>
      <c r="C71" s="108" t="s">
        <v>226</v>
      </c>
      <c r="D71" s="113" t="s">
        <v>227</v>
      </c>
      <c r="E71" s="68" t="s">
        <v>280</v>
      </c>
      <c r="F71" s="118">
        <v>193.6</v>
      </c>
      <c r="G71" s="103">
        <v>14.625999999999999</v>
      </c>
      <c r="H71" s="120">
        <f t="shared" si="3"/>
        <v>2831.5935999999997</v>
      </c>
      <c r="I71" s="63"/>
      <c r="J71" s="125">
        <v>0</v>
      </c>
      <c r="K71" s="70">
        <f t="shared" ref="K71:K90" si="5">J71/F71</f>
        <v>0</v>
      </c>
      <c r="L71" s="127">
        <f t="shared" si="4"/>
        <v>0</v>
      </c>
    </row>
    <row r="72" spans="2:12" s="59" customFormat="1" ht="20.100000000000001" customHeight="1" x14ac:dyDescent="0.25">
      <c r="B72" s="67">
        <v>67</v>
      </c>
      <c r="C72" s="108" t="s">
        <v>228</v>
      </c>
      <c r="D72" s="113" t="s">
        <v>229</v>
      </c>
      <c r="E72" s="68" t="s">
        <v>280</v>
      </c>
      <c r="F72" s="118">
        <v>85.8</v>
      </c>
      <c r="G72" s="103">
        <v>21.123000000000001</v>
      </c>
      <c r="H72" s="120">
        <f t="shared" ref="H72:H90" si="6">F72*G72</f>
        <v>1812.3534</v>
      </c>
      <c r="I72" s="63"/>
      <c r="J72" s="125">
        <v>0</v>
      </c>
      <c r="K72" s="70">
        <f t="shared" si="5"/>
        <v>0</v>
      </c>
      <c r="L72" s="127">
        <f t="shared" ref="L72:L90" si="7">J72*G72</f>
        <v>0</v>
      </c>
    </row>
    <row r="73" spans="2:12" s="59" customFormat="1" ht="20.100000000000001" customHeight="1" x14ac:dyDescent="0.25">
      <c r="B73" s="67">
        <v>68</v>
      </c>
      <c r="C73" s="108" t="s">
        <v>230</v>
      </c>
      <c r="D73" s="113" t="s">
        <v>231</v>
      </c>
      <c r="E73" s="68" t="s">
        <v>280</v>
      </c>
      <c r="F73" s="118">
        <v>34.1</v>
      </c>
      <c r="G73" s="103">
        <v>25.184000000000001</v>
      </c>
      <c r="H73" s="120">
        <f t="shared" si="6"/>
        <v>858.77440000000013</v>
      </c>
      <c r="I73" s="63"/>
      <c r="J73" s="125">
        <v>0</v>
      </c>
      <c r="K73" s="70">
        <f t="shared" si="5"/>
        <v>0</v>
      </c>
      <c r="L73" s="127">
        <f t="shared" si="7"/>
        <v>0</v>
      </c>
    </row>
    <row r="74" spans="2:12" s="59" customFormat="1" ht="20.100000000000001" customHeight="1" x14ac:dyDescent="0.25">
      <c r="B74" s="67">
        <v>69</v>
      </c>
      <c r="C74" s="108" t="s">
        <v>232</v>
      </c>
      <c r="D74" s="113" t="s">
        <v>233</v>
      </c>
      <c r="E74" s="68" t="s">
        <v>280</v>
      </c>
      <c r="F74" s="118">
        <v>38.5</v>
      </c>
      <c r="G74" s="103">
        <v>33.512999999999998</v>
      </c>
      <c r="H74" s="120">
        <f t="shared" si="6"/>
        <v>1290.2504999999999</v>
      </c>
      <c r="I74" s="63"/>
      <c r="J74" s="125">
        <v>0</v>
      </c>
      <c r="K74" s="70">
        <f t="shared" si="5"/>
        <v>0</v>
      </c>
      <c r="L74" s="127">
        <f t="shared" si="7"/>
        <v>0</v>
      </c>
    </row>
    <row r="75" spans="2:12" s="59" customFormat="1" ht="20.100000000000001" customHeight="1" x14ac:dyDescent="0.25">
      <c r="B75" s="67">
        <v>70</v>
      </c>
      <c r="C75" s="108" t="s">
        <v>234</v>
      </c>
      <c r="D75" s="113" t="s">
        <v>235</v>
      </c>
      <c r="E75" s="68" t="s">
        <v>280</v>
      </c>
      <c r="F75" s="118">
        <v>125.4</v>
      </c>
      <c r="G75" s="103">
        <v>56.052</v>
      </c>
      <c r="H75" s="120">
        <f t="shared" si="6"/>
        <v>7028.9207999999999</v>
      </c>
      <c r="I75" s="63"/>
      <c r="J75" s="125">
        <v>0</v>
      </c>
      <c r="K75" s="70">
        <f t="shared" si="5"/>
        <v>0</v>
      </c>
      <c r="L75" s="127">
        <f t="shared" si="7"/>
        <v>0</v>
      </c>
    </row>
    <row r="76" spans="2:12" s="59" customFormat="1" ht="20.100000000000001" customHeight="1" x14ac:dyDescent="0.25">
      <c r="B76" s="67">
        <v>71</v>
      </c>
      <c r="C76" s="108" t="s">
        <v>236</v>
      </c>
      <c r="D76" s="114" t="s">
        <v>237</v>
      </c>
      <c r="E76" s="68" t="s">
        <v>280</v>
      </c>
      <c r="F76" s="118">
        <v>39.6</v>
      </c>
      <c r="G76" s="103">
        <v>44.68</v>
      </c>
      <c r="H76" s="120">
        <f t="shared" si="6"/>
        <v>1769.328</v>
      </c>
      <c r="I76" s="63"/>
      <c r="J76" s="125">
        <v>0</v>
      </c>
      <c r="K76" s="70">
        <f t="shared" si="5"/>
        <v>0</v>
      </c>
      <c r="L76" s="127">
        <f t="shared" si="7"/>
        <v>0</v>
      </c>
    </row>
    <row r="77" spans="2:12" s="59" customFormat="1" ht="20.100000000000001" customHeight="1" x14ac:dyDescent="0.25">
      <c r="B77" s="67">
        <v>72</v>
      </c>
      <c r="C77" s="108" t="s">
        <v>98</v>
      </c>
      <c r="D77" s="114" t="s">
        <v>240</v>
      </c>
      <c r="E77" s="68" t="s">
        <v>280</v>
      </c>
      <c r="F77" s="118">
        <v>43500</v>
      </c>
      <c r="G77" s="103">
        <v>0.61</v>
      </c>
      <c r="H77" s="120">
        <f t="shared" si="6"/>
        <v>26535</v>
      </c>
      <c r="I77" s="63"/>
      <c r="J77" s="125">
        <v>43500</v>
      </c>
      <c r="K77" s="70">
        <f t="shared" si="5"/>
        <v>1</v>
      </c>
      <c r="L77" s="127">
        <f t="shared" si="7"/>
        <v>26535</v>
      </c>
    </row>
    <row r="78" spans="2:12" s="59" customFormat="1" ht="20.100000000000001" customHeight="1" x14ac:dyDescent="0.25">
      <c r="B78" s="67">
        <v>73</v>
      </c>
      <c r="C78" s="108" t="s">
        <v>98</v>
      </c>
      <c r="D78" s="114" t="s">
        <v>241</v>
      </c>
      <c r="E78" s="68" t="s">
        <v>280</v>
      </c>
      <c r="F78" s="118">
        <v>13000</v>
      </c>
      <c r="G78" s="103">
        <v>1</v>
      </c>
      <c r="H78" s="120">
        <f t="shared" si="6"/>
        <v>13000</v>
      </c>
      <c r="I78" s="63"/>
      <c r="J78" s="125">
        <v>13000</v>
      </c>
      <c r="K78" s="70">
        <f t="shared" si="5"/>
        <v>1</v>
      </c>
      <c r="L78" s="127">
        <f t="shared" si="7"/>
        <v>13000</v>
      </c>
    </row>
    <row r="79" spans="2:12" s="59" customFormat="1" ht="20.100000000000001" customHeight="1" x14ac:dyDescent="0.25">
      <c r="B79" s="67">
        <v>74</v>
      </c>
      <c r="C79" s="108" t="s">
        <v>98</v>
      </c>
      <c r="D79" s="114" t="s">
        <v>252</v>
      </c>
      <c r="E79" s="102" t="s">
        <v>271</v>
      </c>
      <c r="F79" s="118">
        <v>72000</v>
      </c>
      <c r="G79" s="103">
        <v>0.08</v>
      </c>
      <c r="H79" s="120">
        <f t="shared" si="6"/>
        <v>5760</v>
      </c>
      <c r="I79" s="63"/>
      <c r="J79" s="125">
        <v>72000</v>
      </c>
      <c r="K79" s="70">
        <f t="shared" si="5"/>
        <v>1</v>
      </c>
      <c r="L79" s="127">
        <f t="shared" si="7"/>
        <v>5760</v>
      </c>
    </row>
    <row r="80" spans="2:12" s="59" customFormat="1" ht="20.100000000000001" customHeight="1" x14ac:dyDescent="0.25">
      <c r="B80" s="67">
        <v>75</v>
      </c>
      <c r="C80" s="108" t="s">
        <v>98</v>
      </c>
      <c r="D80" s="114" t="s">
        <v>253</v>
      </c>
      <c r="E80" s="102" t="s">
        <v>271</v>
      </c>
      <c r="F80" s="118">
        <v>3500</v>
      </c>
      <c r="G80" s="103">
        <v>0.08</v>
      </c>
      <c r="H80" s="120">
        <f t="shared" si="6"/>
        <v>280</v>
      </c>
      <c r="I80" s="63"/>
      <c r="J80" s="125">
        <v>3500</v>
      </c>
      <c r="K80" s="70">
        <f t="shared" si="5"/>
        <v>1</v>
      </c>
      <c r="L80" s="127">
        <f t="shared" si="7"/>
        <v>280</v>
      </c>
    </row>
    <row r="81" spans="2:12" s="59" customFormat="1" ht="20.100000000000001" customHeight="1" x14ac:dyDescent="0.25">
      <c r="B81" s="67">
        <v>76</v>
      </c>
      <c r="C81" s="108" t="s">
        <v>98</v>
      </c>
      <c r="D81" s="114" t="s">
        <v>242</v>
      </c>
      <c r="E81" s="102" t="s">
        <v>271</v>
      </c>
      <c r="F81" s="118">
        <v>120000</v>
      </c>
      <c r="G81" s="103">
        <v>6.6000000000000003E-2</v>
      </c>
      <c r="H81" s="120">
        <f t="shared" si="6"/>
        <v>7920</v>
      </c>
      <c r="I81" s="63"/>
      <c r="J81" s="125">
        <v>120000</v>
      </c>
      <c r="K81" s="70">
        <f t="shared" si="5"/>
        <v>1</v>
      </c>
      <c r="L81" s="127">
        <f t="shared" si="7"/>
        <v>7920</v>
      </c>
    </row>
    <row r="82" spans="2:12" s="59" customFormat="1" ht="20.100000000000001" customHeight="1" x14ac:dyDescent="0.25">
      <c r="B82" s="67">
        <v>77</v>
      </c>
      <c r="C82" s="108" t="s">
        <v>98</v>
      </c>
      <c r="D82" s="114" t="s">
        <v>243</v>
      </c>
      <c r="E82" s="102" t="s">
        <v>271</v>
      </c>
      <c r="F82" s="118">
        <v>80000</v>
      </c>
      <c r="G82" s="103">
        <v>5.7000000000000002E-2</v>
      </c>
      <c r="H82" s="120">
        <f t="shared" si="6"/>
        <v>4560</v>
      </c>
      <c r="I82" s="63"/>
      <c r="J82" s="125">
        <v>80000</v>
      </c>
      <c r="K82" s="70">
        <f t="shared" si="5"/>
        <v>1</v>
      </c>
      <c r="L82" s="127">
        <f t="shared" si="7"/>
        <v>4560</v>
      </c>
    </row>
    <row r="83" spans="2:12" s="59" customFormat="1" ht="20.100000000000001" customHeight="1" x14ac:dyDescent="0.25">
      <c r="B83" s="67">
        <v>78</v>
      </c>
      <c r="C83" s="108" t="s">
        <v>98</v>
      </c>
      <c r="D83" s="114" t="s">
        <v>244</v>
      </c>
      <c r="E83" s="102" t="s">
        <v>271</v>
      </c>
      <c r="F83" s="118">
        <v>120000</v>
      </c>
      <c r="G83" s="103">
        <v>3.5999999999999997E-2</v>
      </c>
      <c r="H83" s="120">
        <f t="shared" si="6"/>
        <v>4320</v>
      </c>
      <c r="I83" s="63"/>
      <c r="J83" s="125">
        <v>53100</v>
      </c>
      <c r="K83" s="70">
        <f t="shared" si="5"/>
        <v>0.4425</v>
      </c>
      <c r="L83" s="127">
        <f t="shared" si="7"/>
        <v>1911.6</v>
      </c>
    </row>
    <row r="84" spans="2:12" s="59" customFormat="1" ht="20.100000000000001" customHeight="1" x14ac:dyDescent="0.25">
      <c r="B84" s="67">
        <v>79</v>
      </c>
      <c r="C84" s="108" t="s">
        <v>98</v>
      </c>
      <c r="D84" s="114" t="s">
        <v>245</v>
      </c>
      <c r="E84" s="102" t="s">
        <v>271</v>
      </c>
      <c r="F84" s="118">
        <v>3090</v>
      </c>
      <c r="G84" s="103">
        <v>6.6</v>
      </c>
      <c r="H84" s="120">
        <f t="shared" si="6"/>
        <v>20394</v>
      </c>
      <c r="I84" s="63"/>
      <c r="J84" s="125">
        <v>0</v>
      </c>
      <c r="K84" s="70">
        <f t="shared" si="5"/>
        <v>0</v>
      </c>
      <c r="L84" s="127">
        <f t="shared" si="7"/>
        <v>0</v>
      </c>
    </row>
    <row r="85" spans="2:12" s="59" customFormat="1" ht="20.100000000000001" customHeight="1" x14ac:dyDescent="0.25">
      <c r="B85" s="67">
        <v>80</v>
      </c>
      <c r="C85" s="108" t="s">
        <v>98</v>
      </c>
      <c r="D85" s="114" t="s">
        <v>246</v>
      </c>
      <c r="E85" s="102" t="s">
        <v>271</v>
      </c>
      <c r="F85" s="118">
        <v>3200</v>
      </c>
      <c r="G85" s="103">
        <v>0.09</v>
      </c>
      <c r="H85" s="120">
        <f t="shared" si="6"/>
        <v>288</v>
      </c>
      <c r="I85" s="63"/>
      <c r="J85" s="125">
        <v>3200</v>
      </c>
      <c r="K85" s="70">
        <f t="shared" si="5"/>
        <v>1</v>
      </c>
      <c r="L85" s="127">
        <f t="shared" si="7"/>
        <v>288</v>
      </c>
    </row>
    <row r="86" spans="2:12" s="59" customFormat="1" ht="20.100000000000001" customHeight="1" x14ac:dyDescent="0.25">
      <c r="B86" s="67">
        <v>81</v>
      </c>
      <c r="C86" s="108" t="s">
        <v>98</v>
      </c>
      <c r="D86" s="114" t="s">
        <v>247</v>
      </c>
      <c r="E86" s="68" t="s">
        <v>280</v>
      </c>
      <c r="F86" s="118">
        <v>106000</v>
      </c>
      <c r="G86" s="103">
        <v>0.21</v>
      </c>
      <c r="H86" s="120">
        <f t="shared" si="6"/>
        <v>22260</v>
      </c>
      <c r="I86" s="63"/>
      <c r="J86" s="125">
        <v>106000</v>
      </c>
      <c r="K86" s="70">
        <f t="shared" si="5"/>
        <v>1</v>
      </c>
      <c r="L86" s="127">
        <f t="shared" si="7"/>
        <v>22260</v>
      </c>
    </row>
    <row r="87" spans="2:12" s="59" customFormat="1" ht="20.100000000000001" customHeight="1" x14ac:dyDescent="0.25">
      <c r="B87" s="67">
        <v>82</v>
      </c>
      <c r="C87" s="108" t="s">
        <v>98</v>
      </c>
      <c r="D87" s="114" t="s">
        <v>248</v>
      </c>
      <c r="E87" s="102" t="s">
        <v>283</v>
      </c>
      <c r="F87" s="118">
        <v>75</v>
      </c>
      <c r="G87" s="103">
        <v>15.95</v>
      </c>
      <c r="H87" s="120">
        <f t="shared" si="6"/>
        <v>1196.25</v>
      </c>
      <c r="I87" s="63"/>
      <c r="J87" s="125">
        <v>75</v>
      </c>
      <c r="K87" s="70">
        <f t="shared" si="5"/>
        <v>1</v>
      </c>
      <c r="L87" s="127">
        <f t="shared" si="7"/>
        <v>1196.25</v>
      </c>
    </row>
    <row r="88" spans="2:12" s="59" customFormat="1" ht="20.100000000000001" customHeight="1" x14ac:dyDescent="0.25">
      <c r="B88" s="67">
        <v>83</v>
      </c>
      <c r="C88" s="108" t="s">
        <v>98</v>
      </c>
      <c r="D88" s="114" t="s">
        <v>111</v>
      </c>
      <c r="E88" s="102" t="s">
        <v>282</v>
      </c>
      <c r="F88" s="118">
        <v>2075</v>
      </c>
      <c r="G88" s="103">
        <v>2.65</v>
      </c>
      <c r="H88" s="120">
        <f t="shared" si="6"/>
        <v>5498.75</v>
      </c>
      <c r="I88" s="63"/>
      <c r="J88" s="125">
        <v>2075</v>
      </c>
      <c r="K88" s="70">
        <f t="shared" si="5"/>
        <v>1</v>
      </c>
      <c r="L88" s="127">
        <f t="shared" si="7"/>
        <v>5498.75</v>
      </c>
    </row>
    <row r="89" spans="2:12" s="59" customFormat="1" ht="20.100000000000001" customHeight="1" x14ac:dyDescent="0.25">
      <c r="B89" s="67">
        <v>84</v>
      </c>
      <c r="C89" s="108" t="s">
        <v>98</v>
      </c>
      <c r="D89" s="114" t="s">
        <v>113</v>
      </c>
      <c r="E89" s="102" t="s">
        <v>282</v>
      </c>
      <c r="F89" s="118">
        <v>550</v>
      </c>
      <c r="G89" s="103">
        <v>3</v>
      </c>
      <c r="H89" s="120">
        <f t="shared" si="6"/>
        <v>1650</v>
      </c>
      <c r="I89" s="63"/>
      <c r="J89" s="125">
        <v>550</v>
      </c>
      <c r="K89" s="70">
        <f t="shared" si="5"/>
        <v>1</v>
      </c>
      <c r="L89" s="127">
        <f t="shared" si="7"/>
        <v>1650</v>
      </c>
    </row>
    <row r="90" spans="2:12" s="59" customFormat="1" ht="20.100000000000001" customHeight="1" x14ac:dyDescent="0.25">
      <c r="B90" s="71">
        <v>85</v>
      </c>
      <c r="C90" s="135" t="s">
        <v>98</v>
      </c>
      <c r="D90" s="136" t="s">
        <v>114</v>
      </c>
      <c r="E90" s="72" t="s">
        <v>282</v>
      </c>
      <c r="F90" s="137">
        <v>750</v>
      </c>
      <c r="G90" s="73">
        <v>1.3</v>
      </c>
      <c r="H90" s="138">
        <f t="shared" si="6"/>
        <v>975</v>
      </c>
      <c r="I90" s="63"/>
      <c r="J90" s="133">
        <v>750</v>
      </c>
      <c r="K90" s="74">
        <f t="shared" si="5"/>
        <v>1</v>
      </c>
      <c r="L90" s="134">
        <f t="shared" si="7"/>
        <v>975</v>
      </c>
    </row>
    <row r="91" spans="2:12" ht="5.0999999999999996" customHeight="1" x14ac:dyDescent="0.25">
      <c r="D91" s="75"/>
      <c r="E91" s="75"/>
      <c r="F91" s="75"/>
      <c r="G91" s="76"/>
      <c r="H91" s="77"/>
      <c r="I91" s="78"/>
      <c r="J91" s="79"/>
      <c r="K91" s="79"/>
      <c r="L91" s="80"/>
    </row>
    <row r="92" spans="2:12" s="81" customFormat="1" ht="24" thickBot="1" x14ac:dyDescent="0.3">
      <c r="D92" s="82"/>
      <c r="E92" s="82"/>
      <c r="F92" s="82"/>
      <c r="G92" s="83"/>
      <c r="H92" s="121">
        <f>SUM(H6:H90)</f>
        <v>529403.56890000007</v>
      </c>
      <c r="I92" s="84"/>
      <c r="J92" s="85"/>
      <c r="K92" s="85"/>
      <c r="L92" s="121">
        <f>SUM(L6:L90)</f>
        <v>320073.39489999996</v>
      </c>
    </row>
    <row r="93" spans="2:12" ht="20.100000000000001" customHeight="1" thickTop="1" x14ac:dyDescent="0.25">
      <c r="D93" s="75"/>
      <c r="E93" s="75"/>
      <c r="F93" s="86"/>
      <c r="G93" s="87"/>
      <c r="H93" s="75"/>
      <c r="I93" s="75"/>
      <c r="J93" s="75"/>
      <c r="K93" s="75"/>
      <c r="L93" s="75"/>
    </row>
    <row r="94" spans="2:12" ht="33.75" x14ac:dyDescent="0.25">
      <c r="B94" s="50" t="s">
        <v>273</v>
      </c>
      <c r="C94" s="50"/>
      <c r="D94" s="88"/>
      <c r="E94" s="50"/>
      <c r="F94" s="88"/>
      <c r="G94" s="88"/>
      <c r="H94" s="89" t="s">
        <v>274</v>
      </c>
      <c r="I94" s="90"/>
      <c r="J94" s="50" t="s">
        <v>275</v>
      </c>
      <c r="K94" s="50"/>
      <c r="L94" s="88"/>
    </row>
    <row r="95" spans="2:12" ht="6" customHeight="1" x14ac:dyDescent="0.25">
      <c r="G95" s="51"/>
      <c r="H95" s="52"/>
      <c r="I95" s="90"/>
    </row>
    <row r="96" spans="2:12" s="91" customFormat="1" ht="21.95" customHeight="1" x14ac:dyDescent="0.6">
      <c r="B96" s="91" t="s">
        <v>287</v>
      </c>
      <c r="H96" s="128">
        <f>L92</f>
        <v>320073.39489999996</v>
      </c>
      <c r="I96" s="92"/>
      <c r="J96" s="193" t="s">
        <v>294</v>
      </c>
      <c r="K96" s="193"/>
      <c r="L96" s="193"/>
    </row>
    <row r="97" spans="2:13" ht="21.95" customHeight="1" x14ac:dyDescent="0.7">
      <c r="B97" s="94" t="s">
        <v>276</v>
      </c>
      <c r="C97" s="94"/>
      <c r="D97" s="91"/>
      <c r="E97" s="94"/>
      <c r="F97" s="91"/>
      <c r="G97" s="91"/>
      <c r="H97" s="129">
        <f>H96*9%</f>
        <v>28806.605540999994</v>
      </c>
      <c r="I97" s="95"/>
      <c r="J97" s="193"/>
      <c r="K97" s="193"/>
      <c r="L97" s="193"/>
    </row>
    <row r="98" spans="2:13" ht="21.95" customHeight="1" x14ac:dyDescent="0.7">
      <c r="B98" s="96" t="s">
        <v>288</v>
      </c>
      <c r="C98" s="96"/>
      <c r="D98" s="93"/>
      <c r="E98" s="96"/>
      <c r="F98" s="93"/>
      <c r="G98" s="93"/>
      <c r="H98" s="130">
        <f>SUM(H96:H97)</f>
        <v>348880.00044099992</v>
      </c>
      <c r="J98" s="193"/>
      <c r="K98" s="193"/>
      <c r="L98" s="193"/>
    </row>
    <row r="99" spans="2:13" ht="21.95" customHeight="1" x14ac:dyDescent="0.25">
      <c r="B99" s="91"/>
      <c r="C99" s="91"/>
      <c r="D99" s="91"/>
      <c r="E99" s="91"/>
      <c r="F99" s="91"/>
      <c r="G99" s="97"/>
      <c r="H99" s="131"/>
      <c r="J99" s="193"/>
      <c r="K99" s="193"/>
      <c r="L99" s="193"/>
    </row>
    <row r="100" spans="2:13" ht="21.95" customHeight="1" x14ac:dyDescent="0.25">
      <c r="B100" s="93" t="s">
        <v>277</v>
      </c>
      <c r="C100" s="93"/>
      <c r="D100" s="91"/>
      <c r="E100" s="91"/>
      <c r="F100" s="91"/>
      <c r="G100" s="97"/>
      <c r="H100" s="131"/>
      <c r="J100" s="193"/>
      <c r="K100" s="193"/>
      <c r="L100" s="193"/>
    </row>
    <row r="101" spans="2:13" ht="21.95" customHeight="1" x14ac:dyDescent="0.25">
      <c r="B101" s="91" t="s">
        <v>284</v>
      </c>
      <c r="C101" s="91"/>
      <c r="D101" s="91"/>
      <c r="E101" s="91"/>
      <c r="F101" s="91"/>
      <c r="G101" s="97"/>
      <c r="H101" s="131">
        <f>H96*30%</f>
        <v>96022.018469999981</v>
      </c>
      <c r="J101" s="193"/>
      <c r="K101" s="193"/>
      <c r="L101" s="193"/>
    </row>
    <row r="102" spans="2:13" ht="21.95" customHeight="1" x14ac:dyDescent="0.7">
      <c r="B102" s="96" t="s">
        <v>278</v>
      </c>
      <c r="C102" s="96"/>
      <c r="D102" s="93"/>
      <c r="E102" s="96"/>
      <c r="F102" s="93"/>
      <c r="G102" s="93"/>
      <c r="H102" s="130">
        <f>SUM(H101:H101)</f>
        <v>96022.018469999981</v>
      </c>
      <c r="I102" s="99"/>
      <c r="J102" s="193"/>
      <c r="K102" s="193"/>
      <c r="L102" s="193"/>
      <c r="M102" s="98"/>
    </row>
    <row r="103" spans="2:13" ht="21.95" customHeight="1" x14ac:dyDescent="0.25">
      <c r="B103" s="91"/>
      <c r="C103" s="91"/>
      <c r="D103" s="91"/>
      <c r="E103" s="91"/>
      <c r="F103" s="91"/>
      <c r="G103" s="100"/>
      <c r="H103" s="131"/>
      <c r="J103" s="193"/>
      <c r="K103" s="193"/>
      <c r="L103" s="193"/>
    </row>
    <row r="104" spans="2:13" ht="21.95" customHeight="1" thickBot="1" x14ac:dyDescent="0.75">
      <c r="B104" s="96" t="s">
        <v>279</v>
      </c>
      <c r="C104" s="96"/>
      <c r="D104" s="93"/>
      <c r="E104" s="96"/>
      <c r="F104" s="93"/>
      <c r="G104" s="93"/>
      <c r="H104" s="132">
        <f>H98-H102</f>
        <v>252857.98197099994</v>
      </c>
      <c r="J104" s="193"/>
      <c r="K104" s="193"/>
      <c r="L104" s="193"/>
    </row>
    <row r="105" spans="2:13" ht="21.95" customHeight="1" thickTop="1" x14ac:dyDescent="0.25">
      <c r="H105" s="101"/>
      <c r="J105" s="139"/>
      <c r="K105" s="139"/>
      <c r="L105" s="139"/>
    </row>
    <row r="106" spans="2:13" ht="21.95" customHeight="1" x14ac:dyDescent="0.25">
      <c r="H106" s="101"/>
      <c r="J106" s="139"/>
      <c r="K106" s="139"/>
      <c r="L106" s="139"/>
    </row>
  </sheetData>
  <autoFilter ref="A5:P90" xr:uid="{2677F53A-618D-4F2A-ACD6-49F1DBDD5742}"/>
  <mergeCells count="1">
    <mergeCell ref="J96:L104"/>
  </mergeCells>
  <printOptions horizontalCentered="1"/>
  <pageMargins left="0.25" right="0.25" top="0.75" bottom="0.35" header="0.3" footer="0.3"/>
  <pageSetup scale="63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AEB2-5C7F-467B-B0D5-D4A953E34CB6}">
  <sheetPr>
    <pageSetUpPr fitToPage="1"/>
  </sheetPr>
  <dimension ref="B1:W108"/>
  <sheetViews>
    <sheetView rightToLeft="1" topLeftCell="A65" zoomScaleNormal="100" workbookViewId="0">
      <selection activeCell="H103" sqref="H103"/>
    </sheetView>
  </sheetViews>
  <sheetFormatPr defaultColWidth="9.140625" defaultRowHeight="19.5" x14ac:dyDescent="0.25"/>
  <cols>
    <col min="1" max="1" width="2.7109375" style="51" customWidth="1"/>
    <col min="2" max="2" width="5.7109375" style="51" customWidth="1"/>
    <col min="3" max="3" width="12.140625" style="51" bestFit="1" customWidth="1"/>
    <col min="4" max="4" width="60.5703125" style="51" customWidth="1"/>
    <col min="5" max="5" width="5" style="51" bestFit="1" customWidth="1"/>
    <col min="6" max="6" width="11.140625" style="51" bestFit="1" customWidth="1"/>
    <col min="7" max="7" width="9.140625" style="52" bestFit="1" customWidth="1"/>
    <col min="8" max="8" width="14.5703125" style="51" bestFit="1" customWidth="1"/>
    <col min="9" max="9" width="1.7109375" style="51" customWidth="1"/>
    <col min="10" max="10" width="13.42578125" style="51" bestFit="1" customWidth="1"/>
    <col min="11" max="12" width="13.42578125" style="51" customWidth="1"/>
    <col min="13" max="13" width="10.85546875" style="51" bestFit="1" customWidth="1"/>
    <col min="14" max="14" width="12.85546875" style="51" customWidth="1"/>
    <col min="15" max="15" width="2.7109375" style="51" customWidth="1"/>
    <col min="16" max="16" width="0" style="51" hidden="1" customWidth="1"/>
    <col min="17" max="17" width="16.42578125" style="51" hidden="1" customWidth="1"/>
    <col min="18" max="18" width="10" style="51" hidden="1" customWidth="1"/>
    <col min="19" max="23" width="0" style="51" hidden="1" customWidth="1"/>
    <col min="24" max="16384" width="9.140625" style="51"/>
  </cols>
  <sheetData>
    <row r="1" spans="2:18" s="47" customFormat="1" ht="27.95" customHeight="1" x14ac:dyDescent="0.25">
      <c r="B1" s="46" t="s">
        <v>293</v>
      </c>
      <c r="C1" s="46"/>
      <c r="E1" s="46"/>
      <c r="G1" s="48"/>
      <c r="N1" s="49" t="s">
        <v>291</v>
      </c>
    </row>
    <row r="2" spans="2:18" s="47" customFormat="1" ht="27.95" customHeight="1" x14ac:dyDescent="0.25">
      <c r="B2" s="46" t="s">
        <v>261</v>
      </c>
      <c r="C2" s="46"/>
      <c r="E2" s="46"/>
      <c r="G2" s="48"/>
      <c r="N2" s="49" t="s">
        <v>285</v>
      </c>
    </row>
    <row r="3" spans="2:18" s="47" customFormat="1" ht="27.95" customHeight="1" x14ac:dyDescent="0.25">
      <c r="B3" s="46" t="s">
        <v>292</v>
      </c>
      <c r="C3" s="46"/>
      <c r="E3" s="46"/>
      <c r="G3" s="140"/>
      <c r="N3" s="49" t="s">
        <v>304</v>
      </c>
    </row>
    <row r="4" spans="2:18" ht="6" customHeight="1" x14ac:dyDescent="0.25"/>
    <row r="5" spans="2:18" s="59" customFormat="1" ht="72" x14ac:dyDescent="0.25">
      <c r="B5" s="53" t="s">
        <v>262</v>
      </c>
      <c r="C5" s="53" t="s">
        <v>263</v>
      </c>
      <c r="D5" s="53" t="s">
        <v>264</v>
      </c>
      <c r="E5" s="54" t="s">
        <v>265</v>
      </c>
      <c r="F5" s="54" t="s">
        <v>266</v>
      </c>
      <c r="G5" s="54" t="s">
        <v>267</v>
      </c>
      <c r="H5" s="55" t="s">
        <v>268</v>
      </c>
      <c r="I5" s="56"/>
      <c r="J5" s="57" t="s">
        <v>295</v>
      </c>
      <c r="K5" s="57" t="s">
        <v>296</v>
      </c>
      <c r="L5" s="57" t="s">
        <v>299</v>
      </c>
      <c r="M5" s="57" t="s">
        <v>290</v>
      </c>
      <c r="N5" s="58" t="s">
        <v>302</v>
      </c>
      <c r="P5" s="59" t="s">
        <v>270</v>
      </c>
    </row>
    <row r="6" spans="2:18" s="59" customFormat="1" ht="20.100000000000001" customHeight="1" x14ac:dyDescent="0.25">
      <c r="B6" s="60">
        <v>1</v>
      </c>
      <c r="C6" s="105" t="s">
        <v>125</v>
      </c>
      <c r="D6" s="109" t="s">
        <v>126</v>
      </c>
      <c r="E6" s="61" t="s">
        <v>280</v>
      </c>
      <c r="F6" s="115">
        <v>277.5</v>
      </c>
      <c r="G6" s="62">
        <v>1.077</v>
      </c>
      <c r="H6" s="119">
        <f>F6*G6</f>
        <v>298.86750000000001</v>
      </c>
      <c r="I6" s="63"/>
      <c r="J6" s="154">
        <v>0</v>
      </c>
      <c r="K6" s="154">
        <v>0</v>
      </c>
      <c r="L6" s="154">
        <f t="shared" ref="L6:L37" si="0">SUM(J6:K6)</f>
        <v>0</v>
      </c>
      <c r="M6" s="159">
        <f t="shared" ref="M6:M37" si="1">L6/F6</f>
        <v>0</v>
      </c>
      <c r="N6" s="126">
        <f t="shared" ref="N6:N37" si="2">L6*G6</f>
        <v>0</v>
      </c>
      <c r="P6" s="59">
        <v>36</v>
      </c>
      <c r="Q6" s="65">
        <f t="shared" ref="Q6:Q28" si="3">P6-J6</f>
        <v>36</v>
      </c>
      <c r="R6" s="66">
        <f t="shared" ref="R6:R28" si="4">P6*G6</f>
        <v>38.771999999999998</v>
      </c>
    </row>
    <row r="7" spans="2:18" s="59" customFormat="1" ht="20.100000000000001" customHeight="1" x14ac:dyDescent="0.25">
      <c r="B7" s="67">
        <v>2</v>
      </c>
      <c r="C7" s="106" t="s">
        <v>42</v>
      </c>
      <c r="D7" s="110" t="s">
        <v>127</v>
      </c>
      <c r="E7" s="68" t="s">
        <v>280</v>
      </c>
      <c r="F7" s="116">
        <v>22</v>
      </c>
      <c r="G7" s="69">
        <v>1.508</v>
      </c>
      <c r="H7" s="120">
        <f>F7*G7</f>
        <v>33.176000000000002</v>
      </c>
      <c r="I7" s="63"/>
      <c r="J7" s="155">
        <v>22</v>
      </c>
      <c r="K7" s="155">
        <v>0</v>
      </c>
      <c r="L7" s="155">
        <f t="shared" si="0"/>
        <v>22</v>
      </c>
      <c r="M7" s="160">
        <f t="shared" si="1"/>
        <v>1</v>
      </c>
      <c r="N7" s="127">
        <f t="shared" si="2"/>
        <v>33.176000000000002</v>
      </c>
      <c r="P7" s="59">
        <v>4</v>
      </c>
      <c r="Q7" s="65">
        <f t="shared" si="3"/>
        <v>-18</v>
      </c>
      <c r="R7" s="66">
        <f t="shared" si="4"/>
        <v>6.032</v>
      </c>
    </row>
    <row r="8" spans="2:18" s="59" customFormat="1" ht="20.100000000000001" customHeight="1" x14ac:dyDescent="0.25">
      <c r="B8" s="67">
        <v>3</v>
      </c>
      <c r="C8" s="106" t="s">
        <v>44</v>
      </c>
      <c r="D8" s="110" t="s">
        <v>128</v>
      </c>
      <c r="E8" s="68" t="s">
        <v>280</v>
      </c>
      <c r="F8" s="116">
        <v>1.5</v>
      </c>
      <c r="G8" s="69">
        <v>2.2970000000000002</v>
      </c>
      <c r="H8" s="120">
        <f t="shared" ref="H8:H71" si="5">F8*G8</f>
        <v>3.4455</v>
      </c>
      <c r="I8" s="63"/>
      <c r="J8" s="155">
        <v>1.5</v>
      </c>
      <c r="K8" s="155">
        <v>0</v>
      </c>
      <c r="L8" s="155">
        <f t="shared" si="0"/>
        <v>1.5</v>
      </c>
      <c r="M8" s="160">
        <f t="shared" si="1"/>
        <v>1</v>
      </c>
      <c r="N8" s="127">
        <f t="shared" si="2"/>
        <v>3.4455</v>
      </c>
      <c r="P8" s="59">
        <v>112</v>
      </c>
      <c r="Q8" s="65">
        <f t="shared" si="3"/>
        <v>110.5</v>
      </c>
      <c r="R8" s="66">
        <f t="shared" si="4"/>
        <v>257.26400000000001</v>
      </c>
    </row>
    <row r="9" spans="2:18" s="59" customFormat="1" ht="20.100000000000001" customHeight="1" x14ac:dyDescent="0.25">
      <c r="B9" s="67">
        <v>4</v>
      </c>
      <c r="C9" s="106" t="s">
        <v>55</v>
      </c>
      <c r="D9" s="110" t="s">
        <v>129</v>
      </c>
      <c r="E9" s="68" t="s">
        <v>280</v>
      </c>
      <c r="F9" s="116">
        <v>1558</v>
      </c>
      <c r="G9" s="69">
        <v>1.149</v>
      </c>
      <c r="H9" s="120">
        <f t="shared" si="5"/>
        <v>1790.1420000000001</v>
      </c>
      <c r="I9" s="63"/>
      <c r="J9" s="155">
        <v>1558</v>
      </c>
      <c r="K9" s="155">
        <v>0</v>
      </c>
      <c r="L9" s="155">
        <f t="shared" si="0"/>
        <v>1558</v>
      </c>
      <c r="M9" s="160">
        <f t="shared" si="1"/>
        <v>1</v>
      </c>
      <c r="N9" s="127">
        <f t="shared" si="2"/>
        <v>1790.1420000000001</v>
      </c>
      <c r="P9" s="59">
        <v>30</v>
      </c>
      <c r="Q9" s="65">
        <f t="shared" si="3"/>
        <v>-1528</v>
      </c>
      <c r="R9" s="66">
        <f t="shared" si="4"/>
        <v>34.47</v>
      </c>
    </row>
    <row r="10" spans="2:18" s="59" customFormat="1" ht="20.100000000000001" customHeight="1" x14ac:dyDescent="0.25">
      <c r="B10" s="67">
        <v>5</v>
      </c>
      <c r="C10" s="106" t="s">
        <v>57</v>
      </c>
      <c r="D10" s="110" t="s">
        <v>130</v>
      </c>
      <c r="E10" s="68" t="s">
        <v>280</v>
      </c>
      <c r="F10" s="116">
        <v>122.5</v>
      </c>
      <c r="G10" s="69">
        <v>1.7230000000000001</v>
      </c>
      <c r="H10" s="120">
        <f t="shared" si="5"/>
        <v>211.06750000000002</v>
      </c>
      <c r="I10" s="63"/>
      <c r="J10" s="155">
        <v>122.5</v>
      </c>
      <c r="K10" s="155">
        <v>0</v>
      </c>
      <c r="L10" s="155">
        <f t="shared" si="0"/>
        <v>122.5</v>
      </c>
      <c r="M10" s="160">
        <f t="shared" si="1"/>
        <v>1</v>
      </c>
      <c r="N10" s="127">
        <f t="shared" si="2"/>
        <v>211.06750000000002</v>
      </c>
      <c r="P10" s="59">
        <v>54</v>
      </c>
      <c r="Q10" s="65">
        <f t="shared" si="3"/>
        <v>-68.5</v>
      </c>
      <c r="R10" s="66">
        <f t="shared" si="4"/>
        <v>93.042000000000002</v>
      </c>
    </row>
    <row r="11" spans="2:18" s="59" customFormat="1" ht="20.100000000000001" customHeight="1" x14ac:dyDescent="0.25">
      <c r="B11" s="67">
        <v>6</v>
      </c>
      <c r="C11" s="106" t="s">
        <v>59</v>
      </c>
      <c r="D11" s="110" t="s">
        <v>131</v>
      </c>
      <c r="E11" s="68" t="s">
        <v>280</v>
      </c>
      <c r="F11" s="116">
        <v>4.5</v>
      </c>
      <c r="G11" s="69">
        <v>2.44</v>
      </c>
      <c r="H11" s="120">
        <f t="shared" si="5"/>
        <v>10.98</v>
      </c>
      <c r="I11" s="63"/>
      <c r="J11" s="155">
        <v>4.5</v>
      </c>
      <c r="K11" s="155">
        <v>0</v>
      </c>
      <c r="L11" s="155">
        <f t="shared" si="0"/>
        <v>4.5</v>
      </c>
      <c r="M11" s="160">
        <f t="shared" si="1"/>
        <v>1</v>
      </c>
      <c r="N11" s="127">
        <f t="shared" si="2"/>
        <v>10.98</v>
      </c>
      <c r="P11" s="59">
        <v>14</v>
      </c>
      <c r="Q11" s="65">
        <f t="shared" si="3"/>
        <v>9.5</v>
      </c>
      <c r="R11" s="66">
        <f t="shared" si="4"/>
        <v>34.159999999999997</v>
      </c>
    </row>
    <row r="12" spans="2:18" s="59" customFormat="1" ht="20.100000000000001" customHeight="1" x14ac:dyDescent="0.25">
      <c r="B12" s="67">
        <v>7</v>
      </c>
      <c r="C12" s="106" t="s">
        <v>132</v>
      </c>
      <c r="D12" s="110" t="s">
        <v>133</v>
      </c>
      <c r="E12" s="68" t="s">
        <v>280</v>
      </c>
      <c r="F12" s="116">
        <v>1104.5</v>
      </c>
      <c r="G12" s="69">
        <v>1.1919999999999999</v>
      </c>
      <c r="H12" s="120">
        <f t="shared" si="5"/>
        <v>1316.5639999999999</v>
      </c>
      <c r="I12" s="63"/>
      <c r="J12" s="155">
        <v>0</v>
      </c>
      <c r="K12" s="155">
        <v>0</v>
      </c>
      <c r="L12" s="155">
        <f t="shared" si="0"/>
        <v>0</v>
      </c>
      <c r="M12" s="160">
        <f t="shared" si="1"/>
        <v>0</v>
      </c>
      <c r="N12" s="127">
        <f t="shared" si="2"/>
        <v>0</v>
      </c>
      <c r="P12" s="59">
        <v>10</v>
      </c>
      <c r="Q12" s="65">
        <f t="shared" si="3"/>
        <v>10</v>
      </c>
      <c r="R12" s="66">
        <f t="shared" si="4"/>
        <v>11.92</v>
      </c>
    </row>
    <row r="13" spans="2:18" s="59" customFormat="1" ht="20.100000000000001" customHeight="1" x14ac:dyDescent="0.25">
      <c r="B13" s="67">
        <v>8</v>
      </c>
      <c r="C13" s="106" t="s">
        <v>134</v>
      </c>
      <c r="D13" s="110" t="s">
        <v>135</v>
      </c>
      <c r="E13" s="68" t="s">
        <v>280</v>
      </c>
      <c r="F13" s="116">
        <v>323.5</v>
      </c>
      <c r="G13" s="69">
        <v>1.7949999999999999</v>
      </c>
      <c r="H13" s="120">
        <f t="shared" si="5"/>
        <v>580.6825</v>
      </c>
      <c r="I13" s="63"/>
      <c r="J13" s="155">
        <v>0</v>
      </c>
      <c r="K13" s="155">
        <v>0</v>
      </c>
      <c r="L13" s="155">
        <f t="shared" si="0"/>
        <v>0</v>
      </c>
      <c r="M13" s="160">
        <f t="shared" si="1"/>
        <v>0</v>
      </c>
      <c r="N13" s="127">
        <f t="shared" si="2"/>
        <v>0</v>
      </c>
      <c r="P13" s="59">
        <v>6</v>
      </c>
      <c r="Q13" s="65">
        <f t="shared" si="3"/>
        <v>6</v>
      </c>
      <c r="R13" s="66">
        <f t="shared" si="4"/>
        <v>10.77</v>
      </c>
    </row>
    <row r="14" spans="2:18" s="59" customFormat="1" ht="20.100000000000001" customHeight="1" x14ac:dyDescent="0.25">
      <c r="B14" s="67">
        <v>9</v>
      </c>
      <c r="C14" s="106" t="s">
        <v>46</v>
      </c>
      <c r="D14" s="110" t="s">
        <v>136</v>
      </c>
      <c r="E14" s="68" t="s">
        <v>280</v>
      </c>
      <c r="F14" s="116">
        <v>3.5</v>
      </c>
      <c r="G14" s="69">
        <v>2.6560000000000001</v>
      </c>
      <c r="H14" s="120">
        <f t="shared" si="5"/>
        <v>9.2960000000000012</v>
      </c>
      <c r="I14" s="63"/>
      <c r="J14" s="155">
        <v>3.5</v>
      </c>
      <c r="K14" s="155">
        <v>0</v>
      </c>
      <c r="L14" s="155">
        <f t="shared" si="0"/>
        <v>3.5</v>
      </c>
      <c r="M14" s="160">
        <f t="shared" si="1"/>
        <v>1</v>
      </c>
      <c r="N14" s="127">
        <f t="shared" si="2"/>
        <v>9.2960000000000012</v>
      </c>
      <c r="P14" s="59">
        <v>12</v>
      </c>
      <c r="Q14" s="65">
        <f t="shared" si="3"/>
        <v>8.5</v>
      </c>
      <c r="R14" s="66">
        <f t="shared" si="4"/>
        <v>31.872</v>
      </c>
    </row>
    <row r="15" spans="2:18" s="59" customFormat="1" ht="20.100000000000001" customHeight="1" x14ac:dyDescent="0.25">
      <c r="B15" s="67">
        <v>10</v>
      </c>
      <c r="C15" s="106" t="s">
        <v>137</v>
      </c>
      <c r="D15" s="110" t="s">
        <v>138</v>
      </c>
      <c r="E15" s="68" t="s">
        <v>280</v>
      </c>
      <c r="F15" s="116">
        <v>1697.5</v>
      </c>
      <c r="G15" s="69">
        <v>1.508</v>
      </c>
      <c r="H15" s="120">
        <f t="shared" si="5"/>
        <v>2559.83</v>
      </c>
      <c r="I15" s="63"/>
      <c r="J15" s="155">
        <v>0</v>
      </c>
      <c r="K15" s="155">
        <v>0</v>
      </c>
      <c r="L15" s="155">
        <f t="shared" si="0"/>
        <v>0</v>
      </c>
      <c r="M15" s="160">
        <f t="shared" si="1"/>
        <v>0</v>
      </c>
      <c r="N15" s="127">
        <f t="shared" si="2"/>
        <v>0</v>
      </c>
      <c r="P15" s="59">
        <v>10</v>
      </c>
      <c r="Q15" s="65">
        <f t="shared" si="3"/>
        <v>10</v>
      </c>
      <c r="R15" s="66">
        <f t="shared" si="4"/>
        <v>15.08</v>
      </c>
    </row>
    <row r="16" spans="2:18" s="59" customFormat="1" ht="20.100000000000001" customHeight="1" x14ac:dyDescent="0.25">
      <c r="B16" s="67">
        <v>11</v>
      </c>
      <c r="C16" s="106" t="s">
        <v>139</v>
      </c>
      <c r="D16" s="110" t="s">
        <v>140</v>
      </c>
      <c r="E16" s="68" t="s">
        <v>280</v>
      </c>
      <c r="F16" s="116">
        <v>131</v>
      </c>
      <c r="G16" s="69">
        <v>2.1040000000000001</v>
      </c>
      <c r="H16" s="120">
        <f t="shared" si="5"/>
        <v>275.62400000000002</v>
      </c>
      <c r="I16" s="63"/>
      <c r="J16" s="155">
        <v>0</v>
      </c>
      <c r="K16" s="155">
        <v>0</v>
      </c>
      <c r="L16" s="155">
        <f t="shared" si="0"/>
        <v>0</v>
      </c>
      <c r="M16" s="160">
        <f t="shared" si="1"/>
        <v>0</v>
      </c>
      <c r="N16" s="127">
        <f t="shared" si="2"/>
        <v>0</v>
      </c>
      <c r="P16" s="59">
        <v>10</v>
      </c>
      <c r="Q16" s="65">
        <f t="shared" si="3"/>
        <v>10</v>
      </c>
      <c r="R16" s="66">
        <f t="shared" si="4"/>
        <v>21.04</v>
      </c>
    </row>
    <row r="17" spans="2:18" s="59" customFormat="1" ht="20.100000000000001" customHeight="1" x14ac:dyDescent="0.25">
      <c r="B17" s="67">
        <v>12</v>
      </c>
      <c r="C17" s="106" t="s">
        <v>141</v>
      </c>
      <c r="D17" s="111" t="s">
        <v>142</v>
      </c>
      <c r="E17" s="68" t="s">
        <v>280</v>
      </c>
      <c r="F17" s="116">
        <v>1.5</v>
      </c>
      <c r="G17" s="69">
        <v>2.9430000000000001</v>
      </c>
      <c r="H17" s="120">
        <f t="shared" si="5"/>
        <v>4.4145000000000003</v>
      </c>
      <c r="I17" s="63"/>
      <c r="J17" s="155">
        <v>0</v>
      </c>
      <c r="K17" s="155">
        <v>0</v>
      </c>
      <c r="L17" s="155">
        <f t="shared" si="0"/>
        <v>0</v>
      </c>
      <c r="M17" s="160">
        <f t="shared" si="1"/>
        <v>0</v>
      </c>
      <c r="N17" s="127">
        <f t="shared" si="2"/>
        <v>0</v>
      </c>
      <c r="Q17" s="65">
        <f t="shared" si="3"/>
        <v>0</v>
      </c>
      <c r="R17" s="66">
        <f t="shared" si="4"/>
        <v>0</v>
      </c>
    </row>
    <row r="18" spans="2:18" s="59" customFormat="1" ht="20.100000000000001" customHeight="1" x14ac:dyDescent="0.25">
      <c r="B18" s="67">
        <v>13</v>
      </c>
      <c r="C18" s="106" t="s">
        <v>48</v>
      </c>
      <c r="D18" s="111" t="s">
        <v>143</v>
      </c>
      <c r="E18" s="68" t="s">
        <v>280</v>
      </c>
      <c r="F18" s="116">
        <v>2009</v>
      </c>
      <c r="G18" s="69">
        <v>1.579</v>
      </c>
      <c r="H18" s="120">
        <f t="shared" si="5"/>
        <v>3172.2109999999998</v>
      </c>
      <c r="I18" s="63"/>
      <c r="J18" s="155">
        <v>110</v>
      </c>
      <c r="K18" s="155">
        <v>0</v>
      </c>
      <c r="L18" s="155">
        <f t="shared" si="0"/>
        <v>110</v>
      </c>
      <c r="M18" s="160">
        <f t="shared" si="1"/>
        <v>5.4753608760577402E-2</v>
      </c>
      <c r="N18" s="127">
        <f t="shared" si="2"/>
        <v>173.69</v>
      </c>
      <c r="P18" s="59">
        <v>3</v>
      </c>
      <c r="Q18" s="65">
        <f t="shared" si="3"/>
        <v>-107</v>
      </c>
      <c r="R18" s="66">
        <f t="shared" si="4"/>
        <v>4.7370000000000001</v>
      </c>
    </row>
    <row r="19" spans="2:18" s="59" customFormat="1" ht="20.100000000000001" customHeight="1" x14ac:dyDescent="0.25">
      <c r="B19" s="67">
        <v>14</v>
      </c>
      <c r="C19" s="106" t="s">
        <v>144</v>
      </c>
      <c r="D19" s="111" t="s">
        <v>145</v>
      </c>
      <c r="E19" s="68" t="s">
        <v>280</v>
      </c>
      <c r="F19" s="116">
        <v>956</v>
      </c>
      <c r="G19" s="69">
        <v>2.44</v>
      </c>
      <c r="H19" s="120">
        <f t="shared" si="5"/>
        <v>2332.64</v>
      </c>
      <c r="I19" s="63"/>
      <c r="J19" s="155">
        <v>0</v>
      </c>
      <c r="K19" s="155">
        <v>0</v>
      </c>
      <c r="L19" s="155">
        <f t="shared" si="0"/>
        <v>0</v>
      </c>
      <c r="M19" s="160">
        <f t="shared" si="1"/>
        <v>0</v>
      </c>
      <c r="N19" s="127">
        <f t="shared" si="2"/>
        <v>0</v>
      </c>
      <c r="P19" s="59">
        <v>8</v>
      </c>
      <c r="Q19" s="65">
        <f t="shared" si="3"/>
        <v>8</v>
      </c>
      <c r="R19" s="66">
        <f t="shared" si="4"/>
        <v>19.52</v>
      </c>
    </row>
    <row r="20" spans="2:18" s="59" customFormat="1" ht="20.100000000000001" customHeight="1" x14ac:dyDescent="0.25">
      <c r="B20" s="67">
        <v>15</v>
      </c>
      <c r="C20" s="106" t="s">
        <v>61</v>
      </c>
      <c r="D20" s="111" t="s">
        <v>146</v>
      </c>
      <c r="E20" s="68" t="s">
        <v>280</v>
      </c>
      <c r="F20" s="116">
        <v>37.5</v>
      </c>
      <c r="G20" s="69">
        <v>3.302</v>
      </c>
      <c r="H20" s="120">
        <f t="shared" si="5"/>
        <v>123.825</v>
      </c>
      <c r="I20" s="63"/>
      <c r="J20" s="155">
        <v>37.5</v>
      </c>
      <c r="K20" s="155">
        <v>0</v>
      </c>
      <c r="L20" s="155">
        <f t="shared" si="0"/>
        <v>37.5</v>
      </c>
      <c r="M20" s="160">
        <f t="shared" si="1"/>
        <v>1</v>
      </c>
      <c r="N20" s="127">
        <f t="shared" si="2"/>
        <v>123.825</v>
      </c>
      <c r="P20" s="59">
        <v>2</v>
      </c>
      <c r="Q20" s="65">
        <f t="shared" si="3"/>
        <v>-35.5</v>
      </c>
      <c r="R20" s="66">
        <f t="shared" si="4"/>
        <v>6.6040000000000001</v>
      </c>
    </row>
    <row r="21" spans="2:18" s="59" customFormat="1" ht="20.100000000000001" customHeight="1" x14ac:dyDescent="0.25">
      <c r="B21" s="67">
        <v>16</v>
      </c>
      <c r="C21" s="106" t="s">
        <v>147</v>
      </c>
      <c r="D21" s="111" t="s">
        <v>148</v>
      </c>
      <c r="E21" s="68" t="s">
        <v>280</v>
      </c>
      <c r="F21" s="116">
        <v>1.5</v>
      </c>
      <c r="G21" s="69">
        <v>4.2350000000000003</v>
      </c>
      <c r="H21" s="120">
        <f t="shared" si="5"/>
        <v>6.3525000000000009</v>
      </c>
      <c r="I21" s="63"/>
      <c r="J21" s="155">
        <v>0</v>
      </c>
      <c r="K21" s="155">
        <v>0</v>
      </c>
      <c r="L21" s="155">
        <f t="shared" si="0"/>
        <v>0</v>
      </c>
      <c r="M21" s="160">
        <f t="shared" si="1"/>
        <v>0</v>
      </c>
      <c r="N21" s="127">
        <f t="shared" si="2"/>
        <v>0</v>
      </c>
      <c r="P21" s="59">
        <v>4</v>
      </c>
      <c r="Q21" s="65">
        <f t="shared" si="3"/>
        <v>4</v>
      </c>
      <c r="R21" s="66">
        <f t="shared" si="4"/>
        <v>16.940000000000001</v>
      </c>
    </row>
    <row r="22" spans="2:18" s="59" customFormat="1" ht="20.100000000000001" customHeight="1" x14ac:dyDescent="0.25">
      <c r="B22" s="67">
        <v>17</v>
      </c>
      <c r="C22" s="106" t="s">
        <v>118</v>
      </c>
      <c r="D22" s="110" t="s">
        <v>149</v>
      </c>
      <c r="E22" s="68" t="s">
        <v>280</v>
      </c>
      <c r="F22" s="116">
        <v>1170.5</v>
      </c>
      <c r="G22" s="69">
        <v>2.1539999999999999</v>
      </c>
      <c r="H22" s="120">
        <f t="shared" si="5"/>
        <v>2521.2570000000001</v>
      </c>
      <c r="I22" s="63"/>
      <c r="J22" s="155">
        <v>575</v>
      </c>
      <c r="K22" s="155">
        <v>0</v>
      </c>
      <c r="L22" s="155">
        <f t="shared" si="0"/>
        <v>575</v>
      </c>
      <c r="M22" s="160">
        <f t="shared" si="1"/>
        <v>0.49124305852199912</v>
      </c>
      <c r="N22" s="127">
        <f t="shared" si="2"/>
        <v>1238.55</v>
      </c>
      <c r="P22" s="59">
        <v>53</v>
      </c>
      <c r="Q22" s="65">
        <f t="shared" si="3"/>
        <v>-522</v>
      </c>
      <c r="R22" s="66">
        <f t="shared" si="4"/>
        <v>114.16199999999999</v>
      </c>
    </row>
    <row r="23" spans="2:18" s="59" customFormat="1" ht="20.100000000000001" customHeight="1" x14ac:dyDescent="0.25">
      <c r="B23" s="67">
        <v>18</v>
      </c>
      <c r="C23" s="106" t="s">
        <v>89</v>
      </c>
      <c r="D23" s="110" t="s">
        <v>150</v>
      </c>
      <c r="E23" s="68" t="s">
        <v>280</v>
      </c>
      <c r="F23" s="116">
        <v>620.5</v>
      </c>
      <c r="G23" s="69">
        <v>3.0859999999999999</v>
      </c>
      <c r="H23" s="120">
        <f t="shared" si="5"/>
        <v>1914.8629999999998</v>
      </c>
      <c r="I23" s="63"/>
      <c r="J23" s="155">
        <v>620.5</v>
      </c>
      <c r="K23" s="155">
        <v>0</v>
      </c>
      <c r="L23" s="155">
        <f t="shared" si="0"/>
        <v>620.5</v>
      </c>
      <c r="M23" s="160">
        <f t="shared" si="1"/>
        <v>1</v>
      </c>
      <c r="N23" s="127">
        <f t="shared" si="2"/>
        <v>1914.8629999999998</v>
      </c>
      <c r="P23" s="59">
        <v>6</v>
      </c>
      <c r="Q23" s="65">
        <f t="shared" si="3"/>
        <v>-614.5</v>
      </c>
      <c r="R23" s="66">
        <f t="shared" si="4"/>
        <v>18.515999999999998</v>
      </c>
    </row>
    <row r="24" spans="2:18" s="59" customFormat="1" ht="19.5" customHeight="1" x14ac:dyDescent="0.25">
      <c r="B24" s="67">
        <v>19</v>
      </c>
      <c r="C24" s="106" t="s">
        <v>151</v>
      </c>
      <c r="D24" s="110" t="s">
        <v>152</v>
      </c>
      <c r="E24" s="68" t="s">
        <v>280</v>
      </c>
      <c r="F24" s="152">
        <v>139</v>
      </c>
      <c r="G24" s="69">
        <v>4.0739999999999998</v>
      </c>
      <c r="H24" s="120">
        <f t="shared" si="5"/>
        <v>566.28599999999994</v>
      </c>
      <c r="I24" s="63"/>
      <c r="J24" s="155">
        <v>0</v>
      </c>
      <c r="K24" s="165">
        <v>139</v>
      </c>
      <c r="L24" s="155">
        <f t="shared" si="0"/>
        <v>139</v>
      </c>
      <c r="M24" s="160">
        <f t="shared" si="1"/>
        <v>1</v>
      </c>
      <c r="N24" s="127">
        <f t="shared" si="2"/>
        <v>566.28599999999994</v>
      </c>
      <c r="P24" s="59">
        <v>4</v>
      </c>
      <c r="Q24" s="65">
        <f t="shared" si="3"/>
        <v>4</v>
      </c>
      <c r="R24" s="66">
        <f t="shared" si="4"/>
        <v>16.295999999999999</v>
      </c>
    </row>
    <row r="25" spans="2:18" s="59" customFormat="1" ht="20.100000000000001" customHeight="1" x14ac:dyDescent="0.25">
      <c r="B25" s="67">
        <v>20</v>
      </c>
      <c r="C25" s="106" t="s">
        <v>153</v>
      </c>
      <c r="D25" s="110" t="s">
        <v>154</v>
      </c>
      <c r="E25" s="68" t="s">
        <v>280</v>
      </c>
      <c r="F25" s="116">
        <v>76</v>
      </c>
      <c r="G25" s="69">
        <v>2.496</v>
      </c>
      <c r="H25" s="120">
        <f t="shared" si="5"/>
        <v>189.696</v>
      </c>
      <c r="I25" s="63"/>
      <c r="J25" s="155">
        <v>0</v>
      </c>
      <c r="K25" s="155">
        <v>0</v>
      </c>
      <c r="L25" s="155">
        <f t="shared" si="0"/>
        <v>0</v>
      </c>
      <c r="M25" s="160">
        <f t="shared" si="1"/>
        <v>0</v>
      </c>
      <c r="N25" s="127">
        <f t="shared" si="2"/>
        <v>0</v>
      </c>
      <c r="P25" s="59">
        <v>465</v>
      </c>
      <c r="Q25" s="65">
        <f t="shared" si="3"/>
        <v>465</v>
      </c>
      <c r="R25" s="66">
        <f t="shared" si="4"/>
        <v>1160.6400000000001</v>
      </c>
    </row>
    <row r="26" spans="2:18" s="59" customFormat="1" ht="20.100000000000001" customHeight="1" x14ac:dyDescent="0.25">
      <c r="B26" s="67">
        <v>21</v>
      </c>
      <c r="C26" s="106" t="s">
        <v>155</v>
      </c>
      <c r="D26" s="110" t="s">
        <v>156</v>
      </c>
      <c r="E26" s="68" t="s">
        <v>280</v>
      </c>
      <c r="F26" s="116">
        <v>1020</v>
      </c>
      <c r="G26" s="69">
        <v>3.589</v>
      </c>
      <c r="H26" s="120">
        <f t="shared" si="5"/>
        <v>3660.7799999999997</v>
      </c>
      <c r="I26" s="63"/>
      <c r="J26" s="155">
        <v>0</v>
      </c>
      <c r="K26" s="155">
        <v>0</v>
      </c>
      <c r="L26" s="155">
        <f t="shared" si="0"/>
        <v>0</v>
      </c>
      <c r="M26" s="160">
        <f t="shared" si="1"/>
        <v>0</v>
      </c>
      <c r="N26" s="127">
        <f t="shared" si="2"/>
        <v>0</v>
      </c>
      <c r="P26" s="59">
        <v>97</v>
      </c>
      <c r="Q26" s="65">
        <f t="shared" si="3"/>
        <v>97</v>
      </c>
      <c r="R26" s="66">
        <f t="shared" si="4"/>
        <v>348.13299999999998</v>
      </c>
    </row>
    <row r="27" spans="2:18" s="59" customFormat="1" ht="20.100000000000001" customHeight="1" x14ac:dyDescent="0.25">
      <c r="B27" s="67">
        <v>22</v>
      </c>
      <c r="C27" s="106" t="s">
        <v>157</v>
      </c>
      <c r="D27" s="110" t="s">
        <v>158</v>
      </c>
      <c r="E27" s="68" t="s">
        <v>280</v>
      </c>
      <c r="F27" s="116">
        <v>133.5</v>
      </c>
      <c r="G27" s="69">
        <v>4.7370000000000001</v>
      </c>
      <c r="H27" s="120">
        <f t="shared" si="5"/>
        <v>632.3895</v>
      </c>
      <c r="I27" s="63"/>
      <c r="J27" s="155">
        <v>0</v>
      </c>
      <c r="K27" s="155">
        <v>0</v>
      </c>
      <c r="L27" s="155">
        <f t="shared" si="0"/>
        <v>0</v>
      </c>
      <c r="M27" s="160">
        <f t="shared" si="1"/>
        <v>0</v>
      </c>
      <c r="N27" s="127">
        <f t="shared" si="2"/>
        <v>0</v>
      </c>
      <c r="P27" s="59">
        <v>12</v>
      </c>
      <c r="Q27" s="65">
        <f t="shared" si="3"/>
        <v>12</v>
      </c>
      <c r="R27" s="66">
        <f t="shared" si="4"/>
        <v>56.844000000000001</v>
      </c>
    </row>
    <row r="28" spans="2:18" s="59" customFormat="1" ht="20.100000000000001" customHeight="1" x14ac:dyDescent="0.25">
      <c r="B28" s="67">
        <v>23</v>
      </c>
      <c r="C28" s="106" t="s">
        <v>159</v>
      </c>
      <c r="D28" s="110" t="s">
        <v>160</v>
      </c>
      <c r="E28" s="68" t="s">
        <v>280</v>
      </c>
      <c r="F28" s="116">
        <v>68.5</v>
      </c>
      <c r="G28" s="69">
        <v>5.9560000000000004</v>
      </c>
      <c r="H28" s="120">
        <f t="shared" si="5"/>
        <v>407.98600000000005</v>
      </c>
      <c r="I28" s="63"/>
      <c r="J28" s="155">
        <v>0</v>
      </c>
      <c r="K28" s="155">
        <v>0</v>
      </c>
      <c r="L28" s="155">
        <f t="shared" si="0"/>
        <v>0</v>
      </c>
      <c r="M28" s="160">
        <f t="shared" si="1"/>
        <v>0</v>
      </c>
      <c r="N28" s="127">
        <f t="shared" si="2"/>
        <v>0</v>
      </c>
      <c r="P28" s="59">
        <v>3</v>
      </c>
      <c r="Q28" s="65">
        <f t="shared" si="3"/>
        <v>3</v>
      </c>
      <c r="R28" s="66">
        <f t="shared" si="4"/>
        <v>17.868000000000002</v>
      </c>
    </row>
    <row r="29" spans="2:18" s="59" customFormat="1" ht="24" x14ac:dyDescent="0.25">
      <c r="B29" s="67">
        <v>24</v>
      </c>
      <c r="C29" s="107" t="s">
        <v>50</v>
      </c>
      <c r="D29" s="112" t="s">
        <v>161</v>
      </c>
      <c r="E29" s="68" t="s">
        <v>280</v>
      </c>
      <c r="F29" s="117">
        <v>132</v>
      </c>
      <c r="G29" s="104">
        <v>3.484</v>
      </c>
      <c r="H29" s="120">
        <f t="shared" si="5"/>
        <v>459.88799999999998</v>
      </c>
      <c r="I29" s="63"/>
      <c r="J29" s="156">
        <v>132</v>
      </c>
      <c r="K29" s="155">
        <v>0</v>
      </c>
      <c r="L29" s="155">
        <f t="shared" si="0"/>
        <v>132</v>
      </c>
      <c r="M29" s="160">
        <f t="shared" si="1"/>
        <v>1</v>
      </c>
      <c r="N29" s="127">
        <f t="shared" si="2"/>
        <v>459.88799999999998</v>
      </c>
    </row>
    <row r="30" spans="2:18" s="59" customFormat="1" ht="20.100000000000001" customHeight="1" x14ac:dyDescent="0.25">
      <c r="B30" s="67">
        <v>25</v>
      </c>
      <c r="C30" s="106" t="s">
        <v>162</v>
      </c>
      <c r="D30" s="110" t="s">
        <v>163</v>
      </c>
      <c r="E30" s="68" t="s">
        <v>280</v>
      </c>
      <c r="F30" s="116">
        <v>1479.5</v>
      </c>
      <c r="G30" s="69">
        <v>4.88</v>
      </c>
      <c r="H30" s="120">
        <f t="shared" si="5"/>
        <v>7219.96</v>
      </c>
      <c r="I30" s="63"/>
      <c r="J30" s="155">
        <v>0</v>
      </c>
      <c r="K30" s="155">
        <v>0</v>
      </c>
      <c r="L30" s="155">
        <f t="shared" si="0"/>
        <v>0</v>
      </c>
      <c r="M30" s="160">
        <f t="shared" si="1"/>
        <v>0</v>
      </c>
      <c r="N30" s="127">
        <f t="shared" si="2"/>
        <v>0</v>
      </c>
    </row>
    <row r="31" spans="2:18" s="59" customFormat="1" ht="20.100000000000001" customHeight="1" x14ac:dyDescent="0.25">
      <c r="B31" s="67">
        <v>26</v>
      </c>
      <c r="C31" s="106" t="s">
        <v>63</v>
      </c>
      <c r="D31" s="110" t="s">
        <v>164</v>
      </c>
      <c r="E31" s="68" t="s">
        <v>280</v>
      </c>
      <c r="F31" s="116">
        <v>48.5</v>
      </c>
      <c r="G31" s="69">
        <v>6.3150000000000004</v>
      </c>
      <c r="H31" s="120">
        <f t="shared" si="5"/>
        <v>306.27750000000003</v>
      </c>
      <c r="I31" s="63"/>
      <c r="J31" s="155">
        <v>48.5</v>
      </c>
      <c r="K31" s="155">
        <v>0</v>
      </c>
      <c r="L31" s="155">
        <f t="shared" si="0"/>
        <v>48.5</v>
      </c>
      <c r="M31" s="160">
        <f t="shared" si="1"/>
        <v>1</v>
      </c>
      <c r="N31" s="127">
        <f t="shared" si="2"/>
        <v>306.27750000000003</v>
      </c>
    </row>
    <row r="32" spans="2:18" s="59" customFormat="1" ht="24" x14ac:dyDescent="0.25">
      <c r="B32" s="67">
        <v>27</v>
      </c>
      <c r="C32" s="106" t="s">
        <v>36</v>
      </c>
      <c r="D32" s="110" t="s">
        <v>165</v>
      </c>
      <c r="E32" s="68" t="s">
        <v>280</v>
      </c>
      <c r="F32" s="116">
        <v>371</v>
      </c>
      <c r="G32" s="69">
        <v>7.8220000000000001</v>
      </c>
      <c r="H32" s="120">
        <f t="shared" si="5"/>
        <v>2901.962</v>
      </c>
      <c r="I32" s="63"/>
      <c r="J32" s="155">
        <v>371</v>
      </c>
      <c r="K32" s="155">
        <v>0</v>
      </c>
      <c r="L32" s="155">
        <f t="shared" si="0"/>
        <v>371</v>
      </c>
      <c r="M32" s="160">
        <f t="shared" si="1"/>
        <v>1</v>
      </c>
      <c r="N32" s="127">
        <f t="shared" si="2"/>
        <v>2901.962</v>
      </c>
    </row>
    <row r="33" spans="2:14" s="59" customFormat="1" ht="24" x14ac:dyDescent="0.25">
      <c r="B33" s="67">
        <v>28</v>
      </c>
      <c r="C33" s="106" t="s">
        <v>84</v>
      </c>
      <c r="D33" s="110" t="s">
        <v>166</v>
      </c>
      <c r="E33" s="68" t="s">
        <v>280</v>
      </c>
      <c r="F33" s="116">
        <v>440</v>
      </c>
      <c r="G33" s="69">
        <v>9.8320000000000007</v>
      </c>
      <c r="H33" s="120">
        <f t="shared" si="5"/>
        <v>4326.08</v>
      </c>
      <c r="I33" s="63"/>
      <c r="J33" s="155">
        <v>430</v>
      </c>
      <c r="K33" s="155">
        <v>0</v>
      </c>
      <c r="L33" s="155">
        <f t="shared" si="0"/>
        <v>430</v>
      </c>
      <c r="M33" s="160">
        <f t="shared" si="1"/>
        <v>0.97727272727272729</v>
      </c>
      <c r="N33" s="127">
        <f t="shared" si="2"/>
        <v>4227.76</v>
      </c>
    </row>
    <row r="34" spans="2:14" s="59" customFormat="1" ht="20.100000000000001" customHeight="1" x14ac:dyDescent="0.25">
      <c r="B34" s="67">
        <v>29</v>
      </c>
      <c r="C34" s="106" t="s">
        <v>167</v>
      </c>
      <c r="D34" s="110" t="s">
        <v>168</v>
      </c>
      <c r="E34" s="68" t="s">
        <v>280</v>
      </c>
      <c r="F34" s="116">
        <v>128</v>
      </c>
      <c r="G34" s="69">
        <v>6.3150000000000004</v>
      </c>
      <c r="H34" s="120">
        <f t="shared" si="5"/>
        <v>808.32</v>
      </c>
      <c r="I34" s="63"/>
      <c r="J34" s="155">
        <v>0</v>
      </c>
      <c r="K34" s="155">
        <v>0</v>
      </c>
      <c r="L34" s="155">
        <f t="shared" si="0"/>
        <v>0</v>
      </c>
      <c r="M34" s="160">
        <f t="shared" si="1"/>
        <v>0</v>
      </c>
      <c r="N34" s="127">
        <f t="shared" si="2"/>
        <v>0</v>
      </c>
    </row>
    <row r="35" spans="2:14" s="59" customFormat="1" ht="43.5" x14ac:dyDescent="0.25">
      <c r="B35" s="67">
        <v>30</v>
      </c>
      <c r="C35" s="106" t="s">
        <v>193</v>
      </c>
      <c r="D35" s="110" t="s">
        <v>194</v>
      </c>
      <c r="E35" s="68" t="s">
        <v>281</v>
      </c>
      <c r="F35" s="152">
        <v>132</v>
      </c>
      <c r="G35" s="69">
        <v>15.891999999999999</v>
      </c>
      <c r="H35" s="120">
        <f t="shared" si="5"/>
        <v>2097.7440000000001</v>
      </c>
      <c r="I35" s="63"/>
      <c r="J35" s="155">
        <v>0</v>
      </c>
      <c r="K35" s="155">
        <v>132</v>
      </c>
      <c r="L35" s="155">
        <f t="shared" si="0"/>
        <v>132</v>
      </c>
      <c r="M35" s="160">
        <f t="shared" si="1"/>
        <v>1</v>
      </c>
      <c r="N35" s="127">
        <f t="shared" si="2"/>
        <v>2097.7440000000001</v>
      </c>
    </row>
    <row r="36" spans="2:14" s="59" customFormat="1" ht="20.100000000000001" customHeight="1" x14ac:dyDescent="0.25">
      <c r="B36" s="67">
        <v>31</v>
      </c>
      <c r="C36" s="106" t="s">
        <v>169</v>
      </c>
      <c r="D36" s="110" t="s">
        <v>170</v>
      </c>
      <c r="E36" s="68" t="s">
        <v>280</v>
      </c>
      <c r="F36" s="116">
        <v>10</v>
      </c>
      <c r="G36" s="69">
        <v>4.3390000000000004</v>
      </c>
      <c r="H36" s="120">
        <f t="shared" si="5"/>
        <v>43.39</v>
      </c>
      <c r="I36" s="63"/>
      <c r="J36" s="155">
        <v>0</v>
      </c>
      <c r="K36" s="155">
        <v>0</v>
      </c>
      <c r="L36" s="155">
        <f t="shared" si="0"/>
        <v>0</v>
      </c>
      <c r="M36" s="160">
        <f t="shared" si="1"/>
        <v>0</v>
      </c>
      <c r="N36" s="127">
        <f t="shared" si="2"/>
        <v>0</v>
      </c>
    </row>
    <row r="37" spans="2:14" s="59" customFormat="1" ht="24" x14ac:dyDescent="0.25">
      <c r="B37" s="67">
        <v>32</v>
      </c>
      <c r="C37" s="106" t="s">
        <v>65</v>
      </c>
      <c r="D37" s="110" t="s">
        <v>171</v>
      </c>
      <c r="E37" s="68" t="s">
        <v>280</v>
      </c>
      <c r="F37" s="116">
        <v>178.5</v>
      </c>
      <c r="G37" s="69">
        <v>7.7510000000000003</v>
      </c>
      <c r="H37" s="120">
        <f t="shared" si="5"/>
        <v>1383.5535</v>
      </c>
      <c r="I37" s="63"/>
      <c r="J37" s="155">
        <v>84</v>
      </c>
      <c r="K37" s="155">
        <v>0</v>
      </c>
      <c r="L37" s="155">
        <f t="shared" si="0"/>
        <v>84</v>
      </c>
      <c r="M37" s="160">
        <f t="shared" si="1"/>
        <v>0.47058823529411764</v>
      </c>
      <c r="N37" s="127">
        <f t="shared" si="2"/>
        <v>651.08400000000006</v>
      </c>
    </row>
    <row r="38" spans="2:14" s="59" customFormat="1" ht="20.100000000000001" customHeight="1" x14ac:dyDescent="0.25">
      <c r="B38" s="67">
        <v>33</v>
      </c>
      <c r="C38" s="106" t="s">
        <v>172</v>
      </c>
      <c r="D38" s="110" t="s">
        <v>173</v>
      </c>
      <c r="E38" s="68" t="s">
        <v>280</v>
      </c>
      <c r="F38" s="116">
        <v>348</v>
      </c>
      <c r="G38" s="69">
        <v>9.4719999999999995</v>
      </c>
      <c r="H38" s="120">
        <f t="shared" si="5"/>
        <v>3296.2559999999999</v>
      </c>
      <c r="I38" s="63"/>
      <c r="J38" s="155">
        <v>0</v>
      </c>
      <c r="K38" s="155">
        <v>0</v>
      </c>
      <c r="L38" s="155">
        <f t="shared" ref="L38:L69" si="6">SUM(J38:K38)</f>
        <v>0</v>
      </c>
      <c r="M38" s="160">
        <f t="shared" ref="M38:M69" si="7">L38/F38</f>
        <v>0</v>
      </c>
      <c r="N38" s="127">
        <f t="shared" ref="N38:N69" si="8">L38*G38</f>
        <v>0</v>
      </c>
    </row>
    <row r="39" spans="2:14" s="59" customFormat="1" ht="20.100000000000001" customHeight="1" x14ac:dyDescent="0.25">
      <c r="B39" s="67">
        <v>34</v>
      </c>
      <c r="C39" s="106" t="s">
        <v>174</v>
      </c>
      <c r="D39" s="110" t="s">
        <v>175</v>
      </c>
      <c r="E39" s="68" t="s">
        <v>280</v>
      </c>
      <c r="F39" s="116">
        <v>238</v>
      </c>
      <c r="G39" s="69">
        <v>11.553000000000001</v>
      </c>
      <c r="H39" s="120">
        <f t="shared" si="5"/>
        <v>2749.614</v>
      </c>
      <c r="I39" s="63"/>
      <c r="J39" s="155">
        <v>0</v>
      </c>
      <c r="K39" s="155">
        <v>0</v>
      </c>
      <c r="L39" s="155">
        <f t="shared" si="6"/>
        <v>0</v>
      </c>
      <c r="M39" s="160">
        <f t="shared" si="7"/>
        <v>0</v>
      </c>
      <c r="N39" s="127">
        <f t="shared" si="8"/>
        <v>0</v>
      </c>
    </row>
    <row r="40" spans="2:14" s="59" customFormat="1" ht="20.100000000000001" customHeight="1" x14ac:dyDescent="0.25">
      <c r="B40" s="67">
        <v>35</v>
      </c>
      <c r="C40" s="106" t="s">
        <v>176</v>
      </c>
      <c r="D40" s="110" t="s">
        <v>177</v>
      </c>
      <c r="E40" s="68" t="s">
        <v>280</v>
      </c>
      <c r="F40" s="116">
        <v>187</v>
      </c>
      <c r="G40" s="69">
        <v>7.7510000000000003</v>
      </c>
      <c r="H40" s="120">
        <f t="shared" si="5"/>
        <v>1449.4370000000001</v>
      </c>
      <c r="I40" s="63"/>
      <c r="J40" s="155">
        <v>0</v>
      </c>
      <c r="K40" s="155">
        <v>0</v>
      </c>
      <c r="L40" s="155">
        <f t="shared" si="6"/>
        <v>0</v>
      </c>
      <c r="M40" s="160">
        <f t="shared" si="7"/>
        <v>0</v>
      </c>
      <c r="N40" s="127">
        <f t="shared" si="8"/>
        <v>0</v>
      </c>
    </row>
    <row r="41" spans="2:14" s="59" customFormat="1" ht="20.100000000000001" customHeight="1" x14ac:dyDescent="0.25">
      <c r="B41" s="67">
        <v>36</v>
      </c>
      <c r="C41" s="106" t="s">
        <v>193</v>
      </c>
      <c r="D41" s="110" t="s">
        <v>194</v>
      </c>
      <c r="E41" s="68" t="s">
        <v>281</v>
      </c>
      <c r="F41" s="152">
        <v>223</v>
      </c>
      <c r="G41" s="69">
        <v>15.891999999999999</v>
      </c>
      <c r="H41" s="120">
        <f t="shared" si="5"/>
        <v>3543.9159999999997</v>
      </c>
      <c r="I41" s="63"/>
      <c r="J41" s="155">
        <v>0</v>
      </c>
      <c r="K41" s="155">
        <v>223</v>
      </c>
      <c r="L41" s="155">
        <f t="shared" si="6"/>
        <v>223</v>
      </c>
      <c r="M41" s="160">
        <f t="shared" si="7"/>
        <v>1</v>
      </c>
      <c r="N41" s="127">
        <f t="shared" si="8"/>
        <v>3543.9159999999997</v>
      </c>
    </row>
    <row r="42" spans="2:14" s="59" customFormat="1" ht="20.100000000000001" customHeight="1" x14ac:dyDescent="0.25">
      <c r="B42" s="67">
        <v>37</v>
      </c>
      <c r="C42" s="106" t="s">
        <v>178</v>
      </c>
      <c r="D42" s="110" t="s">
        <v>179</v>
      </c>
      <c r="E42" s="68" t="s">
        <v>280</v>
      </c>
      <c r="F42" s="116">
        <v>40</v>
      </c>
      <c r="G42" s="69">
        <v>5.1340000000000003</v>
      </c>
      <c r="H42" s="120">
        <f t="shared" si="5"/>
        <v>205.36</v>
      </c>
      <c r="I42" s="63"/>
      <c r="J42" s="155">
        <v>0</v>
      </c>
      <c r="K42" s="155">
        <v>0</v>
      </c>
      <c r="L42" s="155">
        <f t="shared" si="6"/>
        <v>0</v>
      </c>
      <c r="M42" s="160">
        <f t="shared" si="7"/>
        <v>0</v>
      </c>
      <c r="N42" s="127">
        <f t="shared" si="8"/>
        <v>0</v>
      </c>
    </row>
    <row r="43" spans="2:14" s="59" customFormat="1" ht="20.100000000000001" customHeight="1" x14ac:dyDescent="0.25">
      <c r="B43" s="67">
        <v>38</v>
      </c>
      <c r="C43" s="106" t="s">
        <v>180</v>
      </c>
      <c r="D43" s="110" t="s">
        <v>181</v>
      </c>
      <c r="E43" s="68" t="s">
        <v>280</v>
      </c>
      <c r="F43" s="116">
        <v>102.5</v>
      </c>
      <c r="G43" s="69">
        <v>9.3290000000000006</v>
      </c>
      <c r="H43" s="120">
        <f t="shared" si="5"/>
        <v>956.22250000000008</v>
      </c>
      <c r="I43" s="63"/>
      <c r="J43" s="155">
        <v>0</v>
      </c>
      <c r="K43" s="155">
        <v>0</v>
      </c>
      <c r="L43" s="155">
        <f t="shared" si="6"/>
        <v>0</v>
      </c>
      <c r="M43" s="160">
        <f t="shared" si="7"/>
        <v>0</v>
      </c>
      <c r="N43" s="127">
        <f t="shared" si="8"/>
        <v>0</v>
      </c>
    </row>
    <row r="44" spans="2:14" s="59" customFormat="1" ht="20.100000000000001" customHeight="1" x14ac:dyDescent="0.25">
      <c r="B44" s="67">
        <v>39</v>
      </c>
      <c r="C44" s="106" t="s">
        <v>182</v>
      </c>
      <c r="D44" s="110" t="s">
        <v>183</v>
      </c>
      <c r="E44" s="68" t="s">
        <v>280</v>
      </c>
      <c r="F44" s="152">
        <v>573.5</v>
      </c>
      <c r="G44" s="69">
        <v>11.266999999999999</v>
      </c>
      <c r="H44" s="120">
        <f t="shared" si="5"/>
        <v>6461.6244999999999</v>
      </c>
      <c r="I44" s="63"/>
      <c r="J44" s="155">
        <v>0</v>
      </c>
      <c r="K44" s="165">
        <v>155</v>
      </c>
      <c r="L44" s="155">
        <f t="shared" si="6"/>
        <v>155</v>
      </c>
      <c r="M44" s="160">
        <f t="shared" si="7"/>
        <v>0.27027027027027029</v>
      </c>
      <c r="N44" s="127">
        <f t="shared" si="8"/>
        <v>1746.385</v>
      </c>
    </row>
    <row r="45" spans="2:14" s="59" customFormat="1" ht="20.100000000000001" customHeight="1" x14ac:dyDescent="0.25">
      <c r="B45" s="67">
        <v>40</v>
      </c>
      <c r="C45" s="106" t="s">
        <v>78</v>
      </c>
      <c r="D45" s="110" t="s">
        <v>184</v>
      </c>
      <c r="E45" s="68" t="s">
        <v>280</v>
      </c>
      <c r="F45" s="116">
        <v>216</v>
      </c>
      <c r="G45" s="69">
        <v>13.634</v>
      </c>
      <c r="H45" s="120">
        <f t="shared" si="5"/>
        <v>2944.944</v>
      </c>
      <c r="I45" s="63"/>
      <c r="J45" s="155">
        <v>216</v>
      </c>
      <c r="K45" s="155">
        <v>0</v>
      </c>
      <c r="L45" s="155">
        <f t="shared" si="6"/>
        <v>216</v>
      </c>
      <c r="M45" s="160">
        <f t="shared" si="7"/>
        <v>1</v>
      </c>
      <c r="N45" s="127">
        <f t="shared" si="8"/>
        <v>2944.944</v>
      </c>
    </row>
    <row r="46" spans="2:14" s="59" customFormat="1" ht="20.100000000000001" customHeight="1" x14ac:dyDescent="0.25">
      <c r="B46" s="67">
        <v>41</v>
      </c>
      <c r="C46" s="108" t="s">
        <v>185</v>
      </c>
      <c r="D46" s="113" t="s">
        <v>186</v>
      </c>
      <c r="E46" s="68" t="s">
        <v>280</v>
      </c>
      <c r="F46" s="118">
        <v>241</v>
      </c>
      <c r="G46" s="103">
        <v>9.3290000000000006</v>
      </c>
      <c r="H46" s="120">
        <f t="shared" si="5"/>
        <v>2248.2890000000002</v>
      </c>
      <c r="I46" s="63"/>
      <c r="J46" s="157">
        <v>0</v>
      </c>
      <c r="K46" s="155">
        <v>0</v>
      </c>
      <c r="L46" s="155">
        <f t="shared" si="6"/>
        <v>0</v>
      </c>
      <c r="M46" s="160">
        <f t="shared" si="7"/>
        <v>0</v>
      </c>
      <c r="N46" s="127">
        <f t="shared" si="8"/>
        <v>0</v>
      </c>
    </row>
    <row r="47" spans="2:14" s="59" customFormat="1" ht="20.100000000000001" customHeight="1" x14ac:dyDescent="0.25">
      <c r="B47" s="67">
        <v>42</v>
      </c>
      <c r="C47" s="108" t="s">
        <v>193</v>
      </c>
      <c r="D47" s="113" t="s">
        <v>194</v>
      </c>
      <c r="E47" s="68" t="s">
        <v>281</v>
      </c>
      <c r="F47" s="153">
        <v>328</v>
      </c>
      <c r="G47" s="103">
        <v>15.891999999999999</v>
      </c>
      <c r="H47" s="120">
        <f t="shared" si="5"/>
        <v>5212.576</v>
      </c>
      <c r="I47" s="63"/>
      <c r="J47" s="157">
        <v>0</v>
      </c>
      <c r="K47" s="157">
        <v>328</v>
      </c>
      <c r="L47" s="155">
        <f t="shared" si="6"/>
        <v>328</v>
      </c>
      <c r="M47" s="160">
        <f t="shared" si="7"/>
        <v>1</v>
      </c>
      <c r="N47" s="127">
        <f t="shared" si="8"/>
        <v>5212.576</v>
      </c>
    </row>
    <row r="48" spans="2:14" s="59" customFormat="1" ht="20.100000000000001" customHeight="1" x14ac:dyDescent="0.25">
      <c r="B48" s="67">
        <v>43</v>
      </c>
      <c r="C48" s="108" t="s">
        <v>187</v>
      </c>
      <c r="D48" s="113" t="s">
        <v>188</v>
      </c>
      <c r="E48" s="68" t="s">
        <v>280</v>
      </c>
      <c r="F48" s="118">
        <v>177.5</v>
      </c>
      <c r="G48" s="103">
        <v>9.3290000000000006</v>
      </c>
      <c r="H48" s="120">
        <f t="shared" si="5"/>
        <v>1655.8975</v>
      </c>
      <c r="I48" s="63"/>
      <c r="J48" s="157">
        <v>0</v>
      </c>
      <c r="K48" s="155">
        <v>0</v>
      </c>
      <c r="L48" s="155">
        <f t="shared" si="6"/>
        <v>0</v>
      </c>
      <c r="M48" s="160">
        <f t="shared" si="7"/>
        <v>0</v>
      </c>
      <c r="N48" s="127">
        <f t="shared" si="8"/>
        <v>0</v>
      </c>
    </row>
    <row r="49" spans="2:14" s="59" customFormat="1" ht="20.100000000000001" customHeight="1" x14ac:dyDescent="0.25">
      <c r="B49" s="67">
        <v>44</v>
      </c>
      <c r="C49" s="108" t="s">
        <v>297</v>
      </c>
      <c r="D49" s="113" t="s">
        <v>238</v>
      </c>
      <c r="E49" s="68" t="s">
        <v>281</v>
      </c>
      <c r="F49" s="118">
        <v>253</v>
      </c>
      <c r="G49" s="103">
        <v>16.7</v>
      </c>
      <c r="H49" s="120">
        <f t="shared" si="5"/>
        <v>4225.0999999999995</v>
      </c>
      <c r="I49" s="63"/>
      <c r="J49" s="157">
        <v>0</v>
      </c>
      <c r="K49" s="157">
        <v>253</v>
      </c>
      <c r="L49" s="155">
        <f t="shared" si="6"/>
        <v>253</v>
      </c>
      <c r="M49" s="160">
        <f t="shared" si="7"/>
        <v>1</v>
      </c>
      <c r="N49" s="127">
        <f t="shared" si="8"/>
        <v>4225.0999999999995</v>
      </c>
    </row>
    <row r="50" spans="2:14" s="59" customFormat="1" ht="20.100000000000001" customHeight="1" x14ac:dyDescent="0.25">
      <c r="B50" s="67">
        <v>45</v>
      </c>
      <c r="C50" s="108" t="s">
        <v>189</v>
      </c>
      <c r="D50" s="113" t="s">
        <v>190</v>
      </c>
      <c r="E50" s="68" t="s">
        <v>280</v>
      </c>
      <c r="F50" s="118">
        <v>1.1000000000000001</v>
      </c>
      <c r="G50" s="103">
        <v>10.888</v>
      </c>
      <c r="H50" s="120">
        <f t="shared" si="5"/>
        <v>11.976800000000001</v>
      </c>
      <c r="I50" s="63"/>
      <c r="J50" s="157">
        <v>0</v>
      </c>
      <c r="K50" s="157">
        <v>1.1000000000000001</v>
      </c>
      <c r="L50" s="155">
        <f t="shared" si="6"/>
        <v>1.1000000000000001</v>
      </c>
      <c r="M50" s="160">
        <f t="shared" si="7"/>
        <v>1</v>
      </c>
      <c r="N50" s="127">
        <f t="shared" si="8"/>
        <v>11.976800000000001</v>
      </c>
    </row>
    <row r="51" spans="2:14" s="59" customFormat="1" ht="20.100000000000001" customHeight="1" x14ac:dyDescent="0.25">
      <c r="B51" s="67">
        <v>46</v>
      </c>
      <c r="C51" s="108" t="s">
        <v>191</v>
      </c>
      <c r="D51" s="113" t="s">
        <v>192</v>
      </c>
      <c r="E51" s="68" t="s">
        <v>280</v>
      </c>
      <c r="F51" s="118">
        <v>5.5</v>
      </c>
      <c r="G51" s="103">
        <v>7.8010000000000002</v>
      </c>
      <c r="H51" s="120">
        <f t="shared" si="5"/>
        <v>42.905500000000004</v>
      </c>
      <c r="I51" s="63"/>
      <c r="J51" s="157">
        <v>0</v>
      </c>
      <c r="K51" s="157">
        <v>5.5</v>
      </c>
      <c r="L51" s="155">
        <f t="shared" si="6"/>
        <v>5.5</v>
      </c>
      <c r="M51" s="160">
        <f t="shared" si="7"/>
        <v>1</v>
      </c>
      <c r="N51" s="127">
        <f t="shared" si="8"/>
        <v>42.905500000000004</v>
      </c>
    </row>
    <row r="52" spans="2:14" s="59" customFormat="1" ht="20.100000000000001" customHeight="1" x14ac:dyDescent="0.25">
      <c r="B52" s="67">
        <v>47</v>
      </c>
      <c r="C52" s="108" t="s">
        <v>193</v>
      </c>
      <c r="D52" s="113" t="s">
        <v>194</v>
      </c>
      <c r="E52" s="68" t="s">
        <v>281</v>
      </c>
      <c r="F52" s="153">
        <v>87.78</v>
      </c>
      <c r="G52" s="103">
        <v>15.891999999999999</v>
      </c>
      <c r="H52" s="120">
        <f t="shared" si="5"/>
        <v>1394.9997599999999</v>
      </c>
      <c r="I52" s="63"/>
      <c r="J52" s="157">
        <v>0</v>
      </c>
      <c r="K52" s="157">
        <v>87.78</v>
      </c>
      <c r="L52" s="155">
        <f t="shared" si="6"/>
        <v>87.78</v>
      </c>
      <c r="M52" s="160">
        <f t="shared" si="7"/>
        <v>1</v>
      </c>
      <c r="N52" s="127">
        <f t="shared" si="8"/>
        <v>1394.9997599999999</v>
      </c>
    </row>
    <row r="53" spans="2:14" s="59" customFormat="1" ht="20.100000000000001" customHeight="1" x14ac:dyDescent="0.25">
      <c r="B53" s="67">
        <v>48</v>
      </c>
      <c r="C53" s="108" t="s">
        <v>195</v>
      </c>
      <c r="D53" s="113" t="s">
        <v>196</v>
      </c>
      <c r="E53" s="68" t="s">
        <v>281</v>
      </c>
      <c r="F53" s="153">
        <v>1007.6</v>
      </c>
      <c r="G53" s="103">
        <v>17.507999999999999</v>
      </c>
      <c r="H53" s="120">
        <f t="shared" si="5"/>
        <v>17641.060799999999</v>
      </c>
      <c r="I53" s="63"/>
      <c r="J53" s="157">
        <v>0</v>
      </c>
      <c r="K53" s="157">
        <f>240+997.5</f>
        <v>1237.5</v>
      </c>
      <c r="L53" s="155">
        <f t="shared" si="6"/>
        <v>1237.5</v>
      </c>
      <c r="M53" s="160">
        <f t="shared" si="7"/>
        <v>1.2281659388646289</v>
      </c>
      <c r="N53" s="127">
        <f t="shared" si="8"/>
        <v>21666.149999999998</v>
      </c>
    </row>
    <row r="54" spans="2:14" s="59" customFormat="1" ht="20.100000000000001" customHeight="1" x14ac:dyDescent="0.25">
      <c r="B54" s="67">
        <v>49</v>
      </c>
      <c r="C54" s="108" t="s">
        <v>197</v>
      </c>
      <c r="D54" s="113" t="s">
        <v>198</v>
      </c>
      <c r="E54" s="68" t="s">
        <v>281</v>
      </c>
      <c r="F54" s="118">
        <v>1310.0999999999999</v>
      </c>
      <c r="G54" s="103">
        <v>18.315999999999999</v>
      </c>
      <c r="H54" s="120">
        <f t="shared" si="5"/>
        <v>23995.791599999997</v>
      </c>
      <c r="I54" s="63"/>
      <c r="J54" s="157">
        <v>0</v>
      </c>
      <c r="K54" s="157">
        <f>864+446.1</f>
        <v>1310.0999999999999</v>
      </c>
      <c r="L54" s="155">
        <f t="shared" si="6"/>
        <v>1310.0999999999999</v>
      </c>
      <c r="M54" s="160">
        <f t="shared" si="7"/>
        <v>1</v>
      </c>
      <c r="N54" s="127">
        <f t="shared" si="8"/>
        <v>23995.791599999997</v>
      </c>
    </row>
    <row r="55" spans="2:14" s="59" customFormat="1" ht="20.100000000000001" customHeight="1" x14ac:dyDescent="0.25">
      <c r="B55" s="67">
        <v>50</v>
      </c>
      <c r="C55" s="108" t="s">
        <v>199</v>
      </c>
      <c r="D55" s="113" t="s">
        <v>200</v>
      </c>
      <c r="E55" s="68" t="s">
        <v>281</v>
      </c>
      <c r="F55" s="153">
        <v>1243</v>
      </c>
      <c r="G55" s="103">
        <v>19.123999999999999</v>
      </c>
      <c r="H55" s="120">
        <f t="shared" si="5"/>
        <v>23771.131999999998</v>
      </c>
      <c r="I55" s="63"/>
      <c r="J55" s="157">
        <v>0</v>
      </c>
      <c r="K55" s="157">
        <f>100.8+307.2+187+648</f>
        <v>1243</v>
      </c>
      <c r="L55" s="155">
        <f t="shared" si="6"/>
        <v>1243</v>
      </c>
      <c r="M55" s="160">
        <f t="shared" si="7"/>
        <v>1</v>
      </c>
      <c r="N55" s="127">
        <f t="shared" si="8"/>
        <v>23771.131999999998</v>
      </c>
    </row>
    <row r="56" spans="2:14" s="59" customFormat="1" ht="20.100000000000001" customHeight="1" x14ac:dyDescent="0.25">
      <c r="B56" s="67">
        <v>51</v>
      </c>
      <c r="C56" s="108" t="s">
        <v>201</v>
      </c>
      <c r="D56" s="113" t="s">
        <v>202</v>
      </c>
      <c r="E56" s="68" t="s">
        <v>281</v>
      </c>
      <c r="F56" s="118">
        <v>403.7</v>
      </c>
      <c r="G56" s="103">
        <v>19.931999999999999</v>
      </c>
      <c r="H56" s="120">
        <f t="shared" si="5"/>
        <v>8046.5483999999988</v>
      </c>
      <c r="I56" s="63"/>
      <c r="J56" s="157">
        <v>0</v>
      </c>
      <c r="K56" s="157">
        <v>403.7</v>
      </c>
      <c r="L56" s="155">
        <f t="shared" si="6"/>
        <v>403.7</v>
      </c>
      <c r="M56" s="160">
        <f t="shared" si="7"/>
        <v>1</v>
      </c>
      <c r="N56" s="127">
        <f t="shared" si="8"/>
        <v>8046.5483999999988</v>
      </c>
    </row>
    <row r="57" spans="2:14" s="59" customFormat="1" ht="20.100000000000001" customHeight="1" x14ac:dyDescent="0.25">
      <c r="B57" s="67">
        <v>52</v>
      </c>
      <c r="C57" s="108" t="s">
        <v>203</v>
      </c>
      <c r="D57" s="113" t="s">
        <v>204</v>
      </c>
      <c r="E57" s="68" t="s">
        <v>281</v>
      </c>
      <c r="F57" s="118">
        <v>822.8</v>
      </c>
      <c r="G57" s="103">
        <v>20.74</v>
      </c>
      <c r="H57" s="120">
        <f t="shared" si="5"/>
        <v>17064.871999999999</v>
      </c>
      <c r="I57" s="63"/>
      <c r="J57" s="157">
        <v>0</v>
      </c>
      <c r="K57" s="157">
        <f>648+174.84-0.04</f>
        <v>822.80000000000007</v>
      </c>
      <c r="L57" s="155">
        <f t="shared" si="6"/>
        <v>822.80000000000007</v>
      </c>
      <c r="M57" s="160">
        <f t="shared" si="7"/>
        <v>1.0000000000000002</v>
      </c>
      <c r="N57" s="127">
        <f t="shared" si="8"/>
        <v>17064.871999999999</v>
      </c>
    </row>
    <row r="58" spans="2:14" s="59" customFormat="1" ht="20.100000000000001" customHeight="1" x14ac:dyDescent="0.25">
      <c r="B58" s="67">
        <v>53</v>
      </c>
      <c r="C58" s="108" t="s">
        <v>205</v>
      </c>
      <c r="D58" s="113" t="s">
        <v>206</v>
      </c>
      <c r="E58" s="68" t="s">
        <v>281</v>
      </c>
      <c r="F58" s="118">
        <v>11.88</v>
      </c>
      <c r="G58" s="103">
        <v>21.547999999999998</v>
      </c>
      <c r="H58" s="120">
        <f t="shared" si="5"/>
        <v>255.99024</v>
      </c>
      <c r="I58" s="63"/>
      <c r="J58" s="157">
        <v>0</v>
      </c>
      <c r="K58" s="157">
        <v>11.88</v>
      </c>
      <c r="L58" s="155">
        <f t="shared" si="6"/>
        <v>11.88</v>
      </c>
      <c r="M58" s="160">
        <f t="shared" si="7"/>
        <v>1</v>
      </c>
      <c r="N58" s="127">
        <f t="shared" si="8"/>
        <v>255.99024</v>
      </c>
    </row>
    <row r="59" spans="2:14" s="59" customFormat="1" ht="20.100000000000001" customHeight="1" x14ac:dyDescent="0.25">
      <c r="B59" s="67">
        <v>54</v>
      </c>
      <c r="C59" s="108" t="s">
        <v>207</v>
      </c>
      <c r="D59" s="113" t="s">
        <v>208</v>
      </c>
      <c r="E59" s="68" t="s">
        <v>281</v>
      </c>
      <c r="F59" s="118">
        <v>229.9</v>
      </c>
      <c r="G59" s="103">
        <v>17.507999999999999</v>
      </c>
      <c r="H59" s="120">
        <f t="shared" si="5"/>
        <v>4025.0891999999999</v>
      </c>
      <c r="I59" s="63"/>
      <c r="J59" s="157">
        <v>0</v>
      </c>
      <c r="K59" s="155">
        <v>0</v>
      </c>
      <c r="L59" s="155">
        <f t="shared" si="6"/>
        <v>0</v>
      </c>
      <c r="M59" s="160">
        <f t="shared" si="7"/>
        <v>0</v>
      </c>
      <c r="N59" s="127">
        <f t="shared" si="8"/>
        <v>0</v>
      </c>
    </row>
    <row r="60" spans="2:14" s="59" customFormat="1" ht="20.100000000000001" customHeight="1" x14ac:dyDescent="0.25">
      <c r="B60" s="67">
        <v>55</v>
      </c>
      <c r="C60" s="108" t="s">
        <v>197</v>
      </c>
      <c r="D60" s="113" t="s">
        <v>198</v>
      </c>
      <c r="E60" s="68" t="s">
        <v>281</v>
      </c>
      <c r="F60" s="118">
        <v>229.9</v>
      </c>
      <c r="G60" s="103">
        <v>18.315999999999999</v>
      </c>
      <c r="H60" s="120">
        <f t="shared" si="5"/>
        <v>4210.8483999999999</v>
      </c>
      <c r="I60" s="63"/>
      <c r="J60" s="157">
        <v>0</v>
      </c>
      <c r="K60" s="157">
        <f>230.7-0.8</f>
        <v>229.89999999999998</v>
      </c>
      <c r="L60" s="155">
        <f t="shared" si="6"/>
        <v>229.89999999999998</v>
      </c>
      <c r="M60" s="160">
        <f t="shared" si="7"/>
        <v>0.99999999999999989</v>
      </c>
      <c r="N60" s="127">
        <f t="shared" si="8"/>
        <v>4210.8483999999989</v>
      </c>
    </row>
    <row r="61" spans="2:14" s="59" customFormat="1" ht="20.100000000000001" customHeight="1" x14ac:dyDescent="0.25">
      <c r="B61" s="67">
        <v>56</v>
      </c>
      <c r="C61" s="108" t="s">
        <v>94</v>
      </c>
      <c r="D61" s="113" t="s">
        <v>209</v>
      </c>
      <c r="E61" s="68" t="s">
        <v>281</v>
      </c>
      <c r="F61" s="118">
        <v>5869.6</v>
      </c>
      <c r="G61" s="103">
        <v>11.313000000000001</v>
      </c>
      <c r="H61" s="120">
        <f t="shared" si="5"/>
        <v>66402.784800000009</v>
      </c>
      <c r="I61" s="63"/>
      <c r="J61" s="157">
        <v>5869.6009999999997</v>
      </c>
      <c r="K61" s="155">
        <v>0</v>
      </c>
      <c r="L61" s="155">
        <f t="shared" si="6"/>
        <v>5869.6009999999997</v>
      </c>
      <c r="M61" s="160">
        <f t="shared" si="7"/>
        <v>1.0000001703693606</v>
      </c>
      <c r="N61" s="127">
        <f t="shared" si="8"/>
        <v>66402.796113000004</v>
      </c>
    </row>
    <row r="62" spans="2:14" s="59" customFormat="1" ht="20.100000000000001" customHeight="1" x14ac:dyDescent="0.25">
      <c r="B62" s="67">
        <v>57</v>
      </c>
      <c r="C62" s="108" t="s">
        <v>70</v>
      </c>
      <c r="D62" s="113" t="s">
        <v>210</v>
      </c>
      <c r="E62" s="68" t="s">
        <v>281</v>
      </c>
      <c r="F62" s="118">
        <v>6906.9</v>
      </c>
      <c r="G62" s="103">
        <v>15.084</v>
      </c>
      <c r="H62" s="120">
        <f t="shared" si="5"/>
        <v>104183.67959999999</v>
      </c>
      <c r="I62" s="63"/>
      <c r="J62" s="157">
        <v>6906.9</v>
      </c>
      <c r="K62" s="155">
        <v>0</v>
      </c>
      <c r="L62" s="155">
        <f t="shared" si="6"/>
        <v>6906.9</v>
      </c>
      <c r="M62" s="160">
        <f t="shared" si="7"/>
        <v>1</v>
      </c>
      <c r="N62" s="127">
        <f t="shared" si="8"/>
        <v>104183.67959999999</v>
      </c>
    </row>
    <row r="63" spans="2:14" s="59" customFormat="1" ht="20.100000000000001" customHeight="1" x14ac:dyDescent="0.25">
      <c r="B63" s="67">
        <v>58</v>
      </c>
      <c r="C63" s="108" t="s">
        <v>73</v>
      </c>
      <c r="D63" s="113" t="s">
        <v>211</v>
      </c>
      <c r="E63" s="68" t="s">
        <v>281</v>
      </c>
      <c r="F63" s="118">
        <v>2156</v>
      </c>
      <c r="G63" s="103">
        <v>18.855</v>
      </c>
      <c r="H63" s="120">
        <f t="shared" si="5"/>
        <v>40651.379999999997</v>
      </c>
      <c r="I63" s="63"/>
      <c r="J63" s="157">
        <v>2156</v>
      </c>
      <c r="K63" s="155">
        <v>0</v>
      </c>
      <c r="L63" s="155">
        <f t="shared" si="6"/>
        <v>2156</v>
      </c>
      <c r="M63" s="160">
        <f t="shared" si="7"/>
        <v>1</v>
      </c>
      <c r="N63" s="127">
        <f t="shared" si="8"/>
        <v>40651.379999999997</v>
      </c>
    </row>
    <row r="64" spans="2:14" s="59" customFormat="1" ht="20.100000000000001" customHeight="1" x14ac:dyDescent="0.25">
      <c r="B64" s="67">
        <v>59</v>
      </c>
      <c r="C64" s="108" t="s">
        <v>97</v>
      </c>
      <c r="D64" s="113" t="s">
        <v>212</v>
      </c>
      <c r="E64" s="68" t="s">
        <v>272</v>
      </c>
      <c r="F64" s="118">
        <v>1</v>
      </c>
      <c r="G64" s="103"/>
      <c r="H64" s="120">
        <f t="shared" si="5"/>
        <v>0</v>
      </c>
      <c r="I64" s="63"/>
      <c r="J64" s="157">
        <v>0</v>
      </c>
      <c r="K64" s="155">
        <v>0</v>
      </c>
      <c r="L64" s="155">
        <f t="shared" si="6"/>
        <v>0</v>
      </c>
      <c r="M64" s="160">
        <f t="shared" si="7"/>
        <v>0</v>
      </c>
      <c r="N64" s="127">
        <f t="shared" si="8"/>
        <v>0</v>
      </c>
    </row>
    <row r="65" spans="2:14" s="59" customFormat="1" ht="20.100000000000001" customHeight="1" x14ac:dyDescent="0.25">
      <c r="B65" s="67">
        <v>60</v>
      </c>
      <c r="C65" s="108" t="s">
        <v>214</v>
      </c>
      <c r="D65" s="113" t="s">
        <v>215</v>
      </c>
      <c r="E65" s="68" t="s">
        <v>280</v>
      </c>
      <c r="F65" s="118">
        <v>1.1000000000000001</v>
      </c>
      <c r="G65" s="103">
        <v>6.3410000000000002</v>
      </c>
      <c r="H65" s="120">
        <f t="shared" si="5"/>
        <v>6.9751000000000012</v>
      </c>
      <c r="I65" s="63"/>
      <c r="J65" s="157">
        <v>0</v>
      </c>
      <c r="K65" s="157">
        <v>1.1000000000000001</v>
      </c>
      <c r="L65" s="155">
        <f t="shared" si="6"/>
        <v>1.1000000000000001</v>
      </c>
      <c r="M65" s="160">
        <f t="shared" si="7"/>
        <v>1</v>
      </c>
      <c r="N65" s="127">
        <f t="shared" si="8"/>
        <v>6.9751000000000012</v>
      </c>
    </row>
    <row r="66" spans="2:14" s="59" customFormat="1" ht="20.100000000000001" customHeight="1" x14ac:dyDescent="0.25">
      <c r="B66" s="67">
        <v>61</v>
      </c>
      <c r="C66" s="108" t="s">
        <v>216</v>
      </c>
      <c r="D66" s="113" t="s">
        <v>217</v>
      </c>
      <c r="E66" s="68" t="s">
        <v>280</v>
      </c>
      <c r="F66" s="118">
        <v>20.9</v>
      </c>
      <c r="G66" s="103">
        <v>6.95</v>
      </c>
      <c r="H66" s="120">
        <f t="shared" si="5"/>
        <v>145.255</v>
      </c>
      <c r="I66" s="63"/>
      <c r="J66" s="157">
        <v>0</v>
      </c>
      <c r="K66" s="157">
        <v>20.9</v>
      </c>
      <c r="L66" s="155">
        <f t="shared" si="6"/>
        <v>20.9</v>
      </c>
      <c r="M66" s="160">
        <f t="shared" si="7"/>
        <v>1</v>
      </c>
      <c r="N66" s="127">
        <f t="shared" si="8"/>
        <v>145.255</v>
      </c>
    </row>
    <row r="67" spans="2:14" s="59" customFormat="1" ht="20.100000000000001" customHeight="1" x14ac:dyDescent="0.25">
      <c r="B67" s="67">
        <v>62</v>
      </c>
      <c r="C67" s="108" t="s">
        <v>218</v>
      </c>
      <c r="D67" s="113" t="s">
        <v>219</v>
      </c>
      <c r="E67" s="68" t="s">
        <v>280</v>
      </c>
      <c r="F67" s="118">
        <v>8.8000000000000007</v>
      </c>
      <c r="G67" s="103">
        <v>9.6270000000000007</v>
      </c>
      <c r="H67" s="120">
        <f t="shared" si="5"/>
        <v>84.717600000000019</v>
      </c>
      <c r="I67" s="63"/>
      <c r="J67" s="157">
        <v>0</v>
      </c>
      <c r="K67" s="157">
        <v>8.8000000000000007</v>
      </c>
      <c r="L67" s="155">
        <f t="shared" si="6"/>
        <v>8.8000000000000007</v>
      </c>
      <c r="M67" s="160">
        <f t="shared" si="7"/>
        <v>1</v>
      </c>
      <c r="N67" s="127">
        <f t="shared" si="8"/>
        <v>84.717600000000019</v>
      </c>
    </row>
    <row r="68" spans="2:14" s="59" customFormat="1" ht="20.100000000000001" customHeight="1" x14ac:dyDescent="0.25">
      <c r="B68" s="67">
        <v>63</v>
      </c>
      <c r="C68" s="108" t="s">
        <v>220</v>
      </c>
      <c r="D68" s="113" t="s">
        <v>221</v>
      </c>
      <c r="E68" s="68" t="s">
        <v>280</v>
      </c>
      <c r="F68" s="118">
        <v>1.1000000000000001</v>
      </c>
      <c r="G68" s="103">
        <v>14.464</v>
      </c>
      <c r="H68" s="120">
        <f t="shared" si="5"/>
        <v>15.910400000000001</v>
      </c>
      <c r="I68" s="63"/>
      <c r="J68" s="157">
        <v>0</v>
      </c>
      <c r="K68" s="157">
        <v>1.1000000000000001</v>
      </c>
      <c r="L68" s="155">
        <f t="shared" si="6"/>
        <v>1.1000000000000001</v>
      </c>
      <c r="M68" s="160">
        <f t="shared" si="7"/>
        <v>1</v>
      </c>
      <c r="N68" s="127">
        <f t="shared" si="8"/>
        <v>15.910400000000001</v>
      </c>
    </row>
    <row r="69" spans="2:14" s="59" customFormat="1" ht="20.100000000000001" customHeight="1" x14ac:dyDescent="0.25">
      <c r="B69" s="67">
        <v>64</v>
      </c>
      <c r="C69" s="108" t="s">
        <v>222</v>
      </c>
      <c r="D69" s="113" t="s">
        <v>223</v>
      </c>
      <c r="E69" s="68" t="s">
        <v>280</v>
      </c>
      <c r="F69" s="118">
        <v>2.2000000000000002</v>
      </c>
      <c r="G69" s="103">
        <v>12.023999999999999</v>
      </c>
      <c r="H69" s="120">
        <f t="shared" si="5"/>
        <v>26.4528</v>
      </c>
      <c r="I69" s="63"/>
      <c r="J69" s="157">
        <v>0</v>
      </c>
      <c r="K69" s="157">
        <v>2.2000000000000002</v>
      </c>
      <c r="L69" s="155">
        <f t="shared" si="6"/>
        <v>2.2000000000000002</v>
      </c>
      <c r="M69" s="160">
        <f t="shared" si="7"/>
        <v>1</v>
      </c>
      <c r="N69" s="127">
        <f t="shared" si="8"/>
        <v>26.4528</v>
      </c>
    </row>
    <row r="70" spans="2:14" s="59" customFormat="1" ht="20.100000000000001" customHeight="1" x14ac:dyDescent="0.25">
      <c r="B70" s="67">
        <v>65</v>
      </c>
      <c r="C70" s="108" t="s">
        <v>224</v>
      </c>
      <c r="D70" s="113" t="s">
        <v>225</v>
      </c>
      <c r="E70" s="68" t="s">
        <v>280</v>
      </c>
      <c r="F70" s="118">
        <v>908.6</v>
      </c>
      <c r="G70" s="103">
        <v>11.092000000000001</v>
      </c>
      <c r="H70" s="120">
        <f t="shared" si="5"/>
        <v>10078.191200000001</v>
      </c>
      <c r="I70" s="63"/>
      <c r="J70" s="157">
        <v>0</v>
      </c>
      <c r="K70" s="157">
        <v>908.6</v>
      </c>
      <c r="L70" s="155">
        <f t="shared" ref="L70:L90" si="9">SUM(J70:K70)</f>
        <v>908.6</v>
      </c>
      <c r="M70" s="160">
        <f t="shared" ref="M70:M90" si="10">L70/F70</f>
        <v>1</v>
      </c>
      <c r="N70" s="127">
        <f t="shared" ref="N70:N90" si="11">L70*G70</f>
        <v>10078.191200000001</v>
      </c>
    </row>
    <row r="71" spans="2:14" s="59" customFormat="1" ht="20.100000000000001" customHeight="1" x14ac:dyDescent="0.25">
      <c r="B71" s="67">
        <v>66</v>
      </c>
      <c r="C71" s="108" t="s">
        <v>226</v>
      </c>
      <c r="D71" s="113" t="s">
        <v>227</v>
      </c>
      <c r="E71" s="68" t="s">
        <v>280</v>
      </c>
      <c r="F71" s="118">
        <v>193.6</v>
      </c>
      <c r="G71" s="103">
        <v>14.625999999999999</v>
      </c>
      <c r="H71" s="120">
        <f t="shared" si="5"/>
        <v>2831.5935999999997</v>
      </c>
      <c r="I71" s="63"/>
      <c r="J71" s="157">
        <v>0</v>
      </c>
      <c r="K71" s="157">
        <v>193.6</v>
      </c>
      <c r="L71" s="155">
        <f t="shared" si="9"/>
        <v>193.6</v>
      </c>
      <c r="M71" s="160">
        <f t="shared" si="10"/>
        <v>1</v>
      </c>
      <c r="N71" s="127">
        <f t="shared" si="11"/>
        <v>2831.5935999999997</v>
      </c>
    </row>
    <row r="72" spans="2:14" s="59" customFormat="1" ht="20.100000000000001" customHeight="1" x14ac:dyDescent="0.25">
      <c r="B72" s="67">
        <v>67</v>
      </c>
      <c r="C72" s="108" t="s">
        <v>228</v>
      </c>
      <c r="D72" s="113" t="s">
        <v>229</v>
      </c>
      <c r="E72" s="68" t="s">
        <v>280</v>
      </c>
      <c r="F72" s="118">
        <v>85.8</v>
      </c>
      <c r="G72" s="103">
        <v>21.123000000000001</v>
      </c>
      <c r="H72" s="120">
        <f t="shared" ref="H72:H90" si="12">F72*G72</f>
        <v>1812.3534</v>
      </c>
      <c r="I72" s="63"/>
      <c r="J72" s="157">
        <v>0</v>
      </c>
      <c r="K72" s="157">
        <v>85.8</v>
      </c>
      <c r="L72" s="155">
        <f t="shared" si="9"/>
        <v>85.8</v>
      </c>
      <c r="M72" s="160">
        <f t="shared" si="10"/>
        <v>1</v>
      </c>
      <c r="N72" s="127">
        <f t="shared" si="11"/>
        <v>1812.3534</v>
      </c>
    </row>
    <row r="73" spans="2:14" s="59" customFormat="1" ht="20.100000000000001" customHeight="1" x14ac:dyDescent="0.25">
      <c r="B73" s="67">
        <v>68</v>
      </c>
      <c r="C73" s="108" t="s">
        <v>230</v>
      </c>
      <c r="D73" s="113" t="s">
        <v>231</v>
      </c>
      <c r="E73" s="68" t="s">
        <v>280</v>
      </c>
      <c r="F73" s="118">
        <v>34.1</v>
      </c>
      <c r="G73" s="103">
        <v>25.184000000000001</v>
      </c>
      <c r="H73" s="120">
        <f t="shared" si="12"/>
        <v>858.77440000000013</v>
      </c>
      <c r="I73" s="63"/>
      <c r="J73" s="157">
        <v>0</v>
      </c>
      <c r="K73" s="157">
        <v>34.1</v>
      </c>
      <c r="L73" s="155">
        <f t="shared" si="9"/>
        <v>34.1</v>
      </c>
      <c r="M73" s="160">
        <f t="shared" si="10"/>
        <v>1</v>
      </c>
      <c r="N73" s="127">
        <f t="shared" si="11"/>
        <v>858.77440000000013</v>
      </c>
    </row>
    <row r="74" spans="2:14" s="59" customFormat="1" ht="20.100000000000001" customHeight="1" x14ac:dyDescent="0.25">
      <c r="B74" s="67">
        <v>69</v>
      </c>
      <c r="C74" s="108" t="s">
        <v>232</v>
      </c>
      <c r="D74" s="113" t="s">
        <v>233</v>
      </c>
      <c r="E74" s="68" t="s">
        <v>280</v>
      </c>
      <c r="F74" s="118">
        <v>38.5</v>
      </c>
      <c r="G74" s="103">
        <v>33.512999999999998</v>
      </c>
      <c r="H74" s="120">
        <f t="shared" si="12"/>
        <v>1290.2504999999999</v>
      </c>
      <c r="I74" s="63"/>
      <c r="J74" s="157">
        <v>0</v>
      </c>
      <c r="K74" s="157">
        <f>38.58-0.08</f>
        <v>38.5</v>
      </c>
      <c r="L74" s="155">
        <f t="shared" si="9"/>
        <v>38.5</v>
      </c>
      <c r="M74" s="160">
        <f t="shared" si="10"/>
        <v>1</v>
      </c>
      <c r="N74" s="127">
        <f t="shared" si="11"/>
        <v>1290.2504999999999</v>
      </c>
    </row>
    <row r="75" spans="2:14" s="59" customFormat="1" ht="20.100000000000001" customHeight="1" x14ac:dyDescent="0.25">
      <c r="B75" s="67">
        <v>70</v>
      </c>
      <c r="C75" s="108" t="s">
        <v>298</v>
      </c>
      <c r="D75" s="113" t="s">
        <v>235</v>
      </c>
      <c r="E75" s="68" t="s">
        <v>280</v>
      </c>
      <c r="F75" s="118">
        <v>125.4</v>
      </c>
      <c r="G75" s="103">
        <v>56.052</v>
      </c>
      <c r="H75" s="120">
        <f t="shared" si="12"/>
        <v>7028.9207999999999</v>
      </c>
      <c r="I75" s="63"/>
      <c r="J75" s="157">
        <v>0</v>
      </c>
      <c r="K75" s="157">
        <v>125.4</v>
      </c>
      <c r="L75" s="155">
        <f t="shared" si="9"/>
        <v>125.4</v>
      </c>
      <c r="M75" s="160">
        <f t="shared" si="10"/>
        <v>1</v>
      </c>
      <c r="N75" s="127">
        <f t="shared" si="11"/>
        <v>7028.9207999999999</v>
      </c>
    </row>
    <row r="76" spans="2:14" s="59" customFormat="1" ht="20.100000000000001" customHeight="1" x14ac:dyDescent="0.25">
      <c r="B76" s="67">
        <v>71</v>
      </c>
      <c r="C76" s="108" t="s">
        <v>236</v>
      </c>
      <c r="D76" s="114" t="s">
        <v>237</v>
      </c>
      <c r="E76" s="68" t="s">
        <v>280</v>
      </c>
      <c r="F76" s="118">
        <v>39.6</v>
      </c>
      <c r="G76" s="103">
        <v>44.68</v>
      </c>
      <c r="H76" s="120">
        <f t="shared" si="12"/>
        <v>1769.328</v>
      </c>
      <c r="I76" s="63"/>
      <c r="J76" s="157">
        <v>0</v>
      </c>
      <c r="K76" s="157">
        <v>39.6</v>
      </c>
      <c r="L76" s="155">
        <f t="shared" si="9"/>
        <v>39.6</v>
      </c>
      <c r="M76" s="160">
        <f t="shared" si="10"/>
        <v>1</v>
      </c>
      <c r="N76" s="127">
        <f t="shared" si="11"/>
        <v>1769.328</v>
      </c>
    </row>
    <row r="77" spans="2:14" s="59" customFormat="1" ht="20.100000000000001" customHeight="1" x14ac:dyDescent="0.25">
      <c r="B77" s="67">
        <v>72</v>
      </c>
      <c r="C77" s="108" t="s">
        <v>98</v>
      </c>
      <c r="D77" s="114" t="s">
        <v>240</v>
      </c>
      <c r="E77" s="68" t="s">
        <v>280</v>
      </c>
      <c r="F77" s="118">
        <v>43500</v>
      </c>
      <c r="G77" s="103">
        <v>0.61</v>
      </c>
      <c r="H77" s="120">
        <f t="shared" si="12"/>
        <v>26535</v>
      </c>
      <c r="I77" s="63"/>
      <c r="J77" s="157">
        <v>43500</v>
      </c>
      <c r="K77" s="155">
        <v>0</v>
      </c>
      <c r="L77" s="155">
        <f t="shared" si="9"/>
        <v>43500</v>
      </c>
      <c r="M77" s="160">
        <f t="shared" si="10"/>
        <v>1</v>
      </c>
      <c r="N77" s="127">
        <f t="shared" si="11"/>
        <v>26535</v>
      </c>
    </row>
    <row r="78" spans="2:14" s="59" customFormat="1" ht="20.100000000000001" customHeight="1" x14ac:dyDescent="0.25">
      <c r="B78" s="67">
        <v>73</v>
      </c>
      <c r="C78" s="108" t="s">
        <v>98</v>
      </c>
      <c r="D78" s="114" t="s">
        <v>241</v>
      </c>
      <c r="E78" s="68" t="s">
        <v>280</v>
      </c>
      <c r="F78" s="118">
        <v>13000</v>
      </c>
      <c r="G78" s="103">
        <v>1</v>
      </c>
      <c r="H78" s="120">
        <f t="shared" si="12"/>
        <v>13000</v>
      </c>
      <c r="I78" s="63"/>
      <c r="J78" s="157">
        <v>13000</v>
      </c>
      <c r="K78" s="155">
        <v>0</v>
      </c>
      <c r="L78" s="155">
        <f t="shared" si="9"/>
        <v>13000</v>
      </c>
      <c r="M78" s="160">
        <f t="shared" si="10"/>
        <v>1</v>
      </c>
      <c r="N78" s="127">
        <f t="shared" si="11"/>
        <v>13000</v>
      </c>
    </row>
    <row r="79" spans="2:14" s="59" customFormat="1" ht="20.100000000000001" customHeight="1" x14ac:dyDescent="0.25">
      <c r="B79" s="67">
        <v>74</v>
      </c>
      <c r="C79" s="108" t="s">
        <v>98</v>
      </c>
      <c r="D79" s="114" t="s">
        <v>252</v>
      </c>
      <c r="E79" s="102" t="s">
        <v>271</v>
      </c>
      <c r="F79" s="118">
        <v>72000</v>
      </c>
      <c r="G79" s="103">
        <v>0.08</v>
      </c>
      <c r="H79" s="120">
        <f t="shared" si="12"/>
        <v>5760</v>
      </c>
      <c r="I79" s="63"/>
      <c r="J79" s="157">
        <v>72000</v>
      </c>
      <c r="K79" s="155">
        <v>0</v>
      </c>
      <c r="L79" s="155">
        <f t="shared" si="9"/>
        <v>72000</v>
      </c>
      <c r="M79" s="160">
        <f t="shared" si="10"/>
        <v>1</v>
      </c>
      <c r="N79" s="127">
        <f t="shared" si="11"/>
        <v>5760</v>
      </c>
    </row>
    <row r="80" spans="2:14" s="59" customFormat="1" ht="20.100000000000001" customHeight="1" x14ac:dyDescent="0.25">
      <c r="B80" s="67">
        <v>75</v>
      </c>
      <c r="C80" s="108" t="s">
        <v>98</v>
      </c>
      <c r="D80" s="114" t="s">
        <v>253</v>
      </c>
      <c r="E80" s="102" t="s">
        <v>271</v>
      </c>
      <c r="F80" s="118">
        <v>3500</v>
      </c>
      <c r="G80" s="103">
        <v>0.08</v>
      </c>
      <c r="H80" s="120">
        <f t="shared" si="12"/>
        <v>280</v>
      </c>
      <c r="I80" s="63"/>
      <c r="J80" s="157">
        <v>3500</v>
      </c>
      <c r="K80" s="155">
        <v>0</v>
      </c>
      <c r="L80" s="155">
        <f t="shared" si="9"/>
        <v>3500</v>
      </c>
      <c r="M80" s="160">
        <f t="shared" si="10"/>
        <v>1</v>
      </c>
      <c r="N80" s="127">
        <f t="shared" si="11"/>
        <v>280</v>
      </c>
    </row>
    <row r="81" spans="2:14" s="59" customFormat="1" ht="20.100000000000001" customHeight="1" x14ac:dyDescent="0.25">
      <c r="B81" s="67">
        <v>76</v>
      </c>
      <c r="C81" s="108" t="s">
        <v>98</v>
      </c>
      <c r="D81" s="114" t="s">
        <v>242</v>
      </c>
      <c r="E81" s="102" t="s">
        <v>271</v>
      </c>
      <c r="F81" s="118">
        <v>120000</v>
      </c>
      <c r="G81" s="103">
        <v>6.6000000000000003E-2</v>
      </c>
      <c r="H81" s="120">
        <f t="shared" si="12"/>
        <v>7920</v>
      </c>
      <c r="I81" s="63"/>
      <c r="J81" s="157">
        <v>120000</v>
      </c>
      <c r="K81" s="155">
        <v>0</v>
      </c>
      <c r="L81" s="155">
        <f t="shared" si="9"/>
        <v>120000</v>
      </c>
      <c r="M81" s="160">
        <f t="shared" si="10"/>
        <v>1</v>
      </c>
      <c r="N81" s="127">
        <f t="shared" si="11"/>
        <v>7920</v>
      </c>
    </row>
    <row r="82" spans="2:14" s="59" customFormat="1" ht="20.100000000000001" customHeight="1" x14ac:dyDescent="0.25">
      <c r="B82" s="67">
        <v>77</v>
      </c>
      <c r="C82" s="108" t="s">
        <v>98</v>
      </c>
      <c r="D82" s="114" t="s">
        <v>243</v>
      </c>
      <c r="E82" s="102" t="s">
        <v>271</v>
      </c>
      <c r="F82" s="118">
        <v>80000</v>
      </c>
      <c r="G82" s="103">
        <v>5.7000000000000002E-2</v>
      </c>
      <c r="H82" s="120">
        <f t="shared" si="12"/>
        <v>4560</v>
      </c>
      <c r="I82" s="63"/>
      <c r="J82" s="157">
        <v>80000</v>
      </c>
      <c r="K82" s="155">
        <v>0</v>
      </c>
      <c r="L82" s="155">
        <f t="shared" si="9"/>
        <v>80000</v>
      </c>
      <c r="M82" s="160">
        <f t="shared" si="10"/>
        <v>1</v>
      </c>
      <c r="N82" s="127">
        <f t="shared" si="11"/>
        <v>4560</v>
      </c>
    </row>
    <row r="83" spans="2:14" s="59" customFormat="1" ht="20.100000000000001" customHeight="1" x14ac:dyDescent="0.25">
      <c r="B83" s="67">
        <v>78</v>
      </c>
      <c r="C83" s="108" t="s">
        <v>98</v>
      </c>
      <c r="D83" s="114" t="s">
        <v>244</v>
      </c>
      <c r="E83" s="102" t="s">
        <v>271</v>
      </c>
      <c r="F83" s="118">
        <v>120000</v>
      </c>
      <c r="G83" s="103">
        <v>3.5999999999999997E-2</v>
      </c>
      <c r="H83" s="120">
        <f t="shared" si="12"/>
        <v>4320</v>
      </c>
      <c r="I83" s="63"/>
      <c r="J83" s="157">
        <v>53100</v>
      </c>
      <c r="K83" s="155">
        <v>0</v>
      </c>
      <c r="L83" s="155">
        <f t="shared" si="9"/>
        <v>53100</v>
      </c>
      <c r="M83" s="160">
        <f t="shared" si="10"/>
        <v>0.4425</v>
      </c>
      <c r="N83" s="127">
        <f t="shared" si="11"/>
        <v>1911.6</v>
      </c>
    </row>
    <row r="84" spans="2:14" s="59" customFormat="1" ht="20.100000000000001" customHeight="1" x14ac:dyDescent="0.25">
      <c r="B84" s="67">
        <v>79</v>
      </c>
      <c r="C84" s="108" t="s">
        <v>98</v>
      </c>
      <c r="D84" s="114" t="s">
        <v>245</v>
      </c>
      <c r="E84" s="102" t="s">
        <v>271</v>
      </c>
      <c r="F84" s="118">
        <v>3090</v>
      </c>
      <c r="G84" s="103">
        <v>6.6</v>
      </c>
      <c r="H84" s="120">
        <f t="shared" si="12"/>
        <v>20394</v>
      </c>
      <c r="I84" s="63"/>
      <c r="J84" s="157">
        <v>0</v>
      </c>
      <c r="K84" s="155">
        <v>0</v>
      </c>
      <c r="L84" s="155">
        <f t="shared" si="9"/>
        <v>0</v>
      </c>
      <c r="M84" s="160">
        <f t="shared" si="10"/>
        <v>0</v>
      </c>
      <c r="N84" s="127">
        <f t="shared" si="11"/>
        <v>0</v>
      </c>
    </row>
    <row r="85" spans="2:14" s="59" customFormat="1" ht="20.100000000000001" customHeight="1" x14ac:dyDescent="0.25">
      <c r="B85" s="67">
        <v>80</v>
      </c>
      <c r="C85" s="108" t="s">
        <v>98</v>
      </c>
      <c r="D85" s="114" t="s">
        <v>246</v>
      </c>
      <c r="E85" s="102" t="s">
        <v>271</v>
      </c>
      <c r="F85" s="118">
        <v>3200</v>
      </c>
      <c r="G85" s="103">
        <v>0.09</v>
      </c>
      <c r="H85" s="120">
        <f t="shared" si="12"/>
        <v>288</v>
      </c>
      <c r="I85" s="63"/>
      <c r="J85" s="157">
        <v>3200</v>
      </c>
      <c r="K85" s="155">
        <v>0</v>
      </c>
      <c r="L85" s="155">
        <f t="shared" si="9"/>
        <v>3200</v>
      </c>
      <c r="M85" s="160">
        <f t="shared" si="10"/>
        <v>1</v>
      </c>
      <c r="N85" s="127">
        <f t="shared" si="11"/>
        <v>288</v>
      </c>
    </row>
    <row r="86" spans="2:14" s="59" customFormat="1" ht="20.100000000000001" customHeight="1" x14ac:dyDescent="0.25">
      <c r="B86" s="67">
        <v>81</v>
      </c>
      <c r="C86" s="108" t="s">
        <v>98</v>
      </c>
      <c r="D86" s="114" t="s">
        <v>247</v>
      </c>
      <c r="E86" s="68" t="s">
        <v>280</v>
      </c>
      <c r="F86" s="118">
        <v>106000</v>
      </c>
      <c r="G86" s="103">
        <v>0.21</v>
      </c>
      <c r="H86" s="120">
        <f t="shared" si="12"/>
        <v>22260</v>
      </c>
      <c r="I86" s="63"/>
      <c r="J86" s="157">
        <v>106000</v>
      </c>
      <c r="K86" s="155">
        <v>0</v>
      </c>
      <c r="L86" s="155">
        <f t="shared" si="9"/>
        <v>106000</v>
      </c>
      <c r="M86" s="160">
        <f t="shared" si="10"/>
        <v>1</v>
      </c>
      <c r="N86" s="127">
        <f t="shared" si="11"/>
        <v>22260</v>
      </c>
    </row>
    <row r="87" spans="2:14" s="59" customFormat="1" ht="20.100000000000001" customHeight="1" x14ac:dyDescent="0.25">
      <c r="B87" s="67">
        <v>82</v>
      </c>
      <c r="C87" s="108" t="s">
        <v>98</v>
      </c>
      <c r="D87" s="114" t="s">
        <v>248</v>
      </c>
      <c r="E87" s="102" t="s">
        <v>283</v>
      </c>
      <c r="F87" s="118">
        <v>75</v>
      </c>
      <c r="G87" s="103">
        <v>15.95</v>
      </c>
      <c r="H87" s="120">
        <f t="shared" si="12"/>
        <v>1196.25</v>
      </c>
      <c r="I87" s="63"/>
      <c r="J87" s="157">
        <v>75</v>
      </c>
      <c r="K87" s="155">
        <v>0</v>
      </c>
      <c r="L87" s="155">
        <f t="shared" si="9"/>
        <v>75</v>
      </c>
      <c r="M87" s="160">
        <f t="shared" si="10"/>
        <v>1</v>
      </c>
      <c r="N87" s="127">
        <f t="shared" si="11"/>
        <v>1196.25</v>
      </c>
    </row>
    <row r="88" spans="2:14" s="59" customFormat="1" ht="20.100000000000001" customHeight="1" x14ac:dyDescent="0.25">
      <c r="B88" s="67">
        <v>83</v>
      </c>
      <c r="C88" s="108" t="s">
        <v>98</v>
      </c>
      <c r="D88" s="114" t="s">
        <v>111</v>
      </c>
      <c r="E88" s="102" t="s">
        <v>282</v>
      </c>
      <c r="F88" s="118">
        <v>2075</v>
      </c>
      <c r="G88" s="103">
        <v>2.65</v>
      </c>
      <c r="H88" s="120">
        <f t="shared" si="12"/>
        <v>5498.75</v>
      </c>
      <c r="I88" s="63"/>
      <c r="J88" s="157">
        <v>2075</v>
      </c>
      <c r="K88" s="155">
        <v>0</v>
      </c>
      <c r="L88" s="155">
        <f t="shared" si="9"/>
        <v>2075</v>
      </c>
      <c r="M88" s="160">
        <f t="shared" si="10"/>
        <v>1</v>
      </c>
      <c r="N88" s="127">
        <f t="shared" si="11"/>
        <v>5498.75</v>
      </c>
    </row>
    <row r="89" spans="2:14" s="59" customFormat="1" ht="20.100000000000001" customHeight="1" x14ac:dyDescent="0.25">
      <c r="B89" s="67">
        <v>84</v>
      </c>
      <c r="C89" s="108" t="s">
        <v>98</v>
      </c>
      <c r="D89" s="114" t="s">
        <v>113</v>
      </c>
      <c r="E89" s="102" t="s">
        <v>282</v>
      </c>
      <c r="F89" s="118">
        <v>550</v>
      </c>
      <c r="G89" s="103">
        <v>3</v>
      </c>
      <c r="H89" s="120">
        <f t="shared" si="12"/>
        <v>1650</v>
      </c>
      <c r="I89" s="63"/>
      <c r="J89" s="157">
        <v>550</v>
      </c>
      <c r="K89" s="155">
        <v>0</v>
      </c>
      <c r="L89" s="155">
        <f t="shared" si="9"/>
        <v>550</v>
      </c>
      <c r="M89" s="160">
        <f t="shared" si="10"/>
        <v>1</v>
      </c>
      <c r="N89" s="127">
        <f t="shared" si="11"/>
        <v>1650</v>
      </c>
    </row>
    <row r="90" spans="2:14" s="59" customFormat="1" ht="20.100000000000001" customHeight="1" x14ac:dyDescent="0.25">
      <c r="B90" s="71">
        <v>85</v>
      </c>
      <c r="C90" s="135" t="s">
        <v>98</v>
      </c>
      <c r="D90" s="136" t="s">
        <v>114</v>
      </c>
      <c r="E90" s="72" t="s">
        <v>282</v>
      </c>
      <c r="F90" s="137">
        <v>750</v>
      </c>
      <c r="G90" s="73">
        <v>1.3</v>
      </c>
      <c r="H90" s="138">
        <f t="shared" si="12"/>
        <v>975</v>
      </c>
      <c r="I90" s="63"/>
      <c r="J90" s="158">
        <v>750</v>
      </c>
      <c r="K90" s="158">
        <v>0</v>
      </c>
      <c r="L90" s="158">
        <f t="shared" si="9"/>
        <v>750</v>
      </c>
      <c r="M90" s="161">
        <f t="shared" si="10"/>
        <v>1</v>
      </c>
      <c r="N90" s="134">
        <f t="shared" si="11"/>
        <v>975</v>
      </c>
    </row>
    <row r="91" spans="2:14" ht="5.0999999999999996" customHeight="1" x14ac:dyDescent="0.25">
      <c r="D91" s="75"/>
      <c r="E91" s="75"/>
      <c r="F91" s="75"/>
      <c r="G91" s="76"/>
      <c r="H91" s="77"/>
      <c r="I91" s="78"/>
      <c r="J91" s="79"/>
      <c r="K91" s="79"/>
      <c r="L91" s="79"/>
      <c r="M91" s="79"/>
      <c r="N91" s="80"/>
    </row>
    <row r="92" spans="2:14" s="81" customFormat="1" ht="24" thickBot="1" x14ac:dyDescent="0.3">
      <c r="D92" s="82"/>
      <c r="E92" s="82"/>
      <c r="F92" s="82"/>
      <c r="G92" s="83"/>
      <c r="H92" s="121">
        <f>SUBTOTAL(9,H6:H90)</f>
        <v>529403.56890000007</v>
      </c>
      <c r="I92" s="84"/>
      <c r="J92" s="85"/>
      <c r="K92" s="85"/>
      <c r="L92" s="85"/>
      <c r="M92" s="85"/>
      <c r="N92" s="121">
        <f>SUBTOTAL(9,N6:N90)</f>
        <v>463875.35071299999</v>
      </c>
    </row>
    <row r="93" spans="2:14" ht="20.100000000000001" customHeight="1" thickTop="1" x14ac:dyDescent="0.25">
      <c r="D93" s="75"/>
      <c r="E93" s="75"/>
      <c r="F93" s="86"/>
      <c r="G93" s="87"/>
      <c r="H93" s="75"/>
      <c r="I93" s="75"/>
      <c r="J93" s="75"/>
      <c r="K93" s="75"/>
      <c r="L93" s="75"/>
      <c r="M93" s="75"/>
      <c r="N93" s="75"/>
    </row>
    <row r="94" spans="2:14" ht="33.75" x14ac:dyDescent="0.25">
      <c r="B94" s="50" t="s">
        <v>273</v>
      </c>
      <c r="C94" s="50"/>
      <c r="D94" s="88"/>
      <c r="E94" s="50"/>
      <c r="F94" s="88"/>
      <c r="G94" s="88"/>
      <c r="H94" s="164" t="s">
        <v>274</v>
      </c>
      <c r="I94" s="90"/>
      <c r="J94" s="50" t="s">
        <v>275</v>
      </c>
      <c r="K94" s="50"/>
      <c r="L94" s="50"/>
      <c r="M94" s="50"/>
      <c r="N94" s="88"/>
    </row>
    <row r="95" spans="2:14" ht="6" customHeight="1" x14ac:dyDescent="0.25">
      <c r="G95" s="51"/>
      <c r="H95" s="52"/>
      <c r="I95" s="90"/>
    </row>
    <row r="96" spans="2:14" s="91" customFormat="1" ht="21.95" customHeight="1" x14ac:dyDescent="0.6">
      <c r="B96" s="91" t="s">
        <v>287</v>
      </c>
      <c r="H96" s="128">
        <f>N92</f>
        <v>463875.35071299999</v>
      </c>
      <c r="I96" s="92"/>
      <c r="J96" s="194" t="s">
        <v>305</v>
      </c>
      <c r="K96" s="194"/>
      <c r="L96" s="194"/>
      <c r="M96" s="194"/>
      <c r="N96" s="194"/>
    </row>
    <row r="97" spans="2:23" s="91" customFormat="1" ht="21.95" customHeight="1" x14ac:dyDescent="0.6">
      <c r="B97" s="91" t="s">
        <v>300</v>
      </c>
      <c r="H97" s="162">
        <f>'کنترل قرارداد'!H96</f>
        <v>320073.39489999996</v>
      </c>
      <c r="I97" s="92"/>
      <c r="J97" s="194"/>
      <c r="K97" s="194"/>
      <c r="L97" s="194"/>
      <c r="M97" s="194"/>
      <c r="N97" s="194"/>
    </row>
    <row r="98" spans="2:23" s="91" customFormat="1" ht="21.95" customHeight="1" x14ac:dyDescent="0.6">
      <c r="B98" s="91" t="s">
        <v>301</v>
      </c>
      <c r="H98" s="128">
        <f>H96-H97</f>
        <v>143801.95581300004</v>
      </c>
      <c r="I98" s="92"/>
      <c r="J98" s="194"/>
      <c r="K98" s="194"/>
      <c r="L98" s="194"/>
      <c r="M98" s="194"/>
      <c r="N98" s="194"/>
    </row>
    <row r="99" spans="2:23" ht="21.95" customHeight="1" x14ac:dyDescent="0.7">
      <c r="B99" s="94" t="s">
        <v>276</v>
      </c>
      <c r="C99" s="94"/>
      <c r="D99" s="91"/>
      <c r="E99" s="94"/>
      <c r="F99" s="91"/>
      <c r="G99" s="91"/>
      <c r="H99" s="129">
        <f>(H98*9%)+0.00397682999755489</f>
        <v>12942.18</v>
      </c>
      <c r="I99" s="95"/>
      <c r="J99" s="194"/>
      <c r="K99" s="194"/>
      <c r="L99" s="194"/>
      <c r="M99" s="194"/>
      <c r="N99" s="194"/>
      <c r="T99" s="51">
        <v>12942.176023170003</v>
      </c>
      <c r="V99" s="51">
        <v>12942.18</v>
      </c>
      <c r="W99" s="51">
        <v>3.9768299975548897E-3</v>
      </c>
    </row>
    <row r="100" spans="2:23" ht="21.95" customHeight="1" x14ac:dyDescent="0.7">
      <c r="B100" s="96" t="s">
        <v>303</v>
      </c>
      <c r="C100" s="96"/>
      <c r="D100" s="93"/>
      <c r="E100" s="96"/>
      <c r="F100" s="93"/>
      <c r="G100" s="93"/>
      <c r="H100" s="130">
        <f>SUM(H98:H99)</f>
        <v>156744.13581300003</v>
      </c>
      <c r="J100" s="194"/>
      <c r="K100" s="194"/>
      <c r="L100" s="194"/>
      <c r="M100" s="194"/>
      <c r="N100" s="194"/>
    </row>
    <row r="101" spans="2:23" ht="21.95" customHeight="1" x14ac:dyDescent="0.25">
      <c r="B101" s="91"/>
      <c r="C101" s="91"/>
      <c r="D101" s="91"/>
      <c r="E101" s="91"/>
      <c r="F101" s="91"/>
      <c r="G101" s="97"/>
      <c r="H101" s="131"/>
      <c r="J101" s="194"/>
      <c r="K101" s="194"/>
      <c r="L101" s="194"/>
      <c r="M101" s="194"/>
      <c r="N101" s="194"/>
    </row>
    <row r="102" spans="2:23" ht="21.95" customHeight="1" x14ac:dyDescent="0.25">
      <c r="B102" s="93" t="s">
        <v>277</v>
      </c>
      <c r="C102" s="93"/>
      <c r="D102" s="91"/>
      <c r="E102" s="91"/>
      <c r="F102" s="91"/>
      <c r="G102" s="97"/>
      <c r="H102" s="131"/>
      <c r="J102" s="194"/>
      <c r="K102" s="194"/>
      <c r="L102" s="194"/>
      <c r="M102" s="194"/>
      <c r="N102" s="194"/>
    </row>
    <row r="103" spans="2:23" ht="21.95" customHeight="1" x14ac:dyDescent="0.25">
      <c r="B103" s="91" t="s">
        <v>284</v>
      </c>
      <c r="C103" s="91"/>
      <c r="D103" s="91"/>
      <c r="E103" s="91"/>
      <c r="F103" s="91"/>
      <c r="G103" s="97"/>
      <c r="H103" s="163">
        <f>H98*30%</f>
        <v>43140.586743900007</v>
      </c>
      <c r="J103" s="194"/>
      <c r="K103" s="194"/>
      <c r="L103" s="194"/>
      <c r="M103" s="194"/>
      <c r="N103" s="194"/>
    </row>
    <row r="104" spans="2:23" ht="21.95" customHeight="1" x14ac:dyDescent="0.7">
      <c r="B104" s="96" t="s">
        <v>278</v>
      </c>
      <c r="C104" s="96"/>
      <c r="D104" s="93"/>
      <c r="E104" s="96"/>
      <c r="F104" s="93"/>
      <c r="G104" s="93"/>
      <c r="H104" s="130">
        <f>SUM(H103:H103)</f>
        <v>43140.586743900007</v>
      </c>
      <c r="I104" s="99"/>
      <c r="J104" s="194"/>
      <c r="K104" s="194"/>
      <c r="L104" s="194"/>
      <c r="M104" s="194"/>
      <c r="N104" s="194"/>
      <c r="O104" s="98"/>
    </row>
    <row r="105" spans="2:23" ht="21.95" customHeight="1" x14ac:dyDescent="0.25">
      <c r="B105" s="91"/>
      <c r="C105" s="91"/>
      <c r="D105" s="91"/>
      <c r="E105" s="91"/>
      <c r="F105" s="91"/>
      <c r="G105" s="100"/>
      <c r="H105" s="131"/>
      <c r="J105" s="194"/>
      <c r="K105" s="194"/>
      <c r="L105" s="194"/>
      <c r="M105" s="194"/>
      <c r="N105" s="194"/>
    </row>
    <row r="106" spans="2:23" ht="21.95" customHeight="1" thickBot="1" x14ac:dyDescent="0.75">
      <c r="B106" s="96" t="s">
        <v>279</v>
      </c>
      <c r="C106" s="96"/>
      <c r="D106" s="93"/>
      <c r="E106" s="96"/>
      <c r="F106" s="93"/>
      <c r="G106" s="93"/>
      <c r="H106" s="132">
        <f>H100-H104</f>
        <v>113603.54906910003</v>
      </c>
      <c r="J106" s="194"/>
      <c r="K106" s="194"/>
      <c r="L106" s="194"/>
      <c r="M106" s="194"/>
      <c r="N106" s="194"/>
    </row>
    <row r="107" spans="2:23" ht="21.95" customHeight="1" thickTop="1" x14ac:dyDescent="0.25">
      <c r="H107" s="101"/>
      <c r="J107" s="139"/>
      <c r="K107" s="139"/>
      <c r="L107" s="139"/>
      <c r="M107" s="139"/>
      <c r="N107" s="139"/>
    </row>
    <row r="108" spans="2:23" ht="21.95" customHeight="1" x14ac:dyDescent="0.25">
      <c r="H108" s="101"/>
      <c r="J108" s="139"/>
      <c r="K108" s="139"/>
      <c r="L108" s="139"/>
      <c r="M108" s="139"/>
      <c r="N108" s="139"/>
    </row>
  </sheetData>
  <autoFilter ref="A5:R90" xr:uid="{2677F53A-618D-4F2A-ACD6-49F1DBDD5742}"/>
  <mergeCells count="1">
    <mergeCell ref="J96:N106"/>
  </mergeCells>
  <printOptions horizontalCentered="1"/>
  <pageMargins left="0" right="0" top="0.75" bottom="0.35" header="0.3" footer="0.3"/>
  <pageSetup scale="54" fitToHeight="0" orientation="portrait" r:id="rId1"/>
  <headerFooter>
    <oddFooter>&amp;Cصفحه &amp;P از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1EF8-D971-44A5-B898-E20B90F6A1DF}">
  <sheetPr>
    <pageSetUpPr fitToPage="1"/>
  </sheetPr>
  <dimension ref="B1:Y112"/>
  <sheetViews>
    <sheetView rightToLeft="1" tabSelected="1" view="pageBreakPreview" zoomScaleNormal="100" zoomScaleSheetLayoutView="100" workbookViewId="0">
      <selection activeCell="L15" sqref="L15"/>
    </sheetView>
  </sheetViews>
  <sheetFormatPr defaultColWidth="9.140625" defaultRowHeight="19.5" x14ac:dyDescent="0.25"/>
  <cols>
    <col min="1" max="1" width="2.7109375" style="51" customWidth="1"/>
    <col min="2" max="2" width="5.7109375" style="51" customWidth="1"/>
    <col min="3" max="3" width="12.140625" style="51" bestFit="1" customWidth="1"/>
    <col min="4" max="4" width="60.5703125" style="51" customWidth="1"/>
    <col min="5" max="5" width="5" style="51" bestFit="1" customWidth="1"/>
    <col min="6" max="6" width="11.140625" style="187" bestFit="1" customWidth="1"/>
    <col min="7" max="7" width="9.140625" style="52" customWidth="1"/>
    <col min="8" max="8" width="14.5703125" style="187" customWidth="1"/>
    <col min="9" max="9" width="1.7109375" style="51" customWidth="1"/>
    <col min="10" max="10" width="13.42578125" style="187" bestFit="1" customWidth="1"/>
    <col min="11" max="14" width="13.42578125" style="187" customWidth="1"/>
    <col min="15" max="15" width="10.85546875" style="187" bestFit="1" customWidth="1"/>
    <col min="16" max="16" width="12.85546875" style="187" customWidth="1"/>
    <col min="17" max="17" width="2.7109375" style="51" customWidth="1"/>
    <col min="18" max="18" width="9.140625" style="51" customWidth="1"/>
    <col min="19" max="19" width="16.42578125" style="51" customWidth="1"/>
    <col min="20" max="20" width="10" style="51" customWidth="1"/>
    <col min="21" max="25" width="9.140625" style="51" customWidth="1"/>
    <col min="26" max="16384" width="9.140625" style="51"/>
  </cols>
  <sheetData>
    <row r="1" spans="2:20" s="47" customFormat="1" ht="27.95" customHeight="1" x14ac:dyDescent="0.25">
      <c r="B1" s="46" t="s">
        <v>293</v>
      </c>
      <c r="C1" s="46"/>
      <c r="E1" s="46"/>
      <c r="F1" s="186"/>
      <c r="G1" s="48"/>
      <c r="H1" s="186"/>
      <c r="J1" s="186"/>
      <c r="K1" s="186"/>
      <c r="L1" s="186"/>
      <c r="M1" s="186"/>
      <c r="N1" s="186"/>
      <c r="O1" s="186"/>
      <c r="P1" s="186" t="s">
        <v>291</v>
      </c>
    </row>
    <row r="2" spans="2:20" s="47" customFormat="1" ht="27.95" customHeight="1" x14ac:dyDescent="0.25">
      <c r="B2" s="46" t="s">
        <v>261</v>
      </c>
      <c r="C2" s="46"/>
      <c r="E2" s="46"/>
      <c r="F2" s="186"/>
      <c r="G2" s="48"/>
      <c r="H2" s="186"/>
      <c r="J2" s="186"/>
      <c r="K2" s="186"/>
      <c r="L2" s="186"/>
      <c r="M2" s="186"/>
      <c r="N2" s="186"/>
      <c r="O2" s="186"/>
      <c r="P2" s="186" t="s">
        <v>285</v>
      </c>
    </row>
    <row r="3" spans="2:20" s="47" customFormat="1" ht="27.95" customHeight="1" x14ac:dyDescent="0.25">
      <c r="B3" s="46" t="s">
        <v>292</v>
      </c>
      <c r="C3" s="46"/>
      <c r="E3" s="46"/>
      <c r="F3" s="186"/>
      <c r="G3" s="140"/>
      <c r="H3" s="186"/>
      <c r="J3" s="186"/>
      <c r="K3" s="186"/>
      <c r="L3" s="186"/>
      <c r="M3" s="186"/>
      <c r="N3" s="186"/>
      <c r="O3" s="186"/>
      <c r="P3" s="186" t="s">
        <v>313</v>
      </c>
    </row>
    <row r="4" spans="2:20" ht="6" customHeight="1" x14ac:dyDescent="0.25"/>
    <row r="5" spans="2:20" s="59" customFormat="1" ht="72" x14ac:dyDescent="0.25">
      <c r="B5" s="53" t="s">
        <v>262</v>
      </c>
      <c r="C5" s="53" t="s">
        <v>263</v>
      </c>
      <c r="D5" s="53" t="s">
        <v>264</v>
      </c>
      <c r="E5" s="54" t="s">
        <v>265</v>
      </c>
      <c r="F5" s="54" t="s">
        <v>266</v>
      </c>
      <c r="G5" s="54" t="s">
        <v>267</v>
      </c>
      <c r="H5" s="55" t="s">
        <v>268</v>
      </c>
      <c r="I5" s="56"/>
      <c r="J5" s="57" t="s">
        <v>295</v>
      </c>
      <c r="K5" s="57" t="s">
        <v>296</v>
      </c>
      <c r="L5" s="168" t="s">
        <v>306</v>
      </c>
      <c r="M5" s="57" t="s">
        <v>307</v>
      </c>
      <c r="N5" s="57" t="s">
        <v>299</v>
      </c>
      <c r="O5" s="57" t="s">
        <v>290</v>
      </c>
      <c r="P5" s="58" t="s">
        <v>302</v>
      </c>
      <c r="R5" s="59" t="s">
        <v>270</v>
      </c>
    </row>
    <row r="6" spans="2:20" s="59" customFormat="1" ht="20.100000000000001" customHeight="1" x14ac:dyDescent="0.25">
      <c r="B6" s="60">
        <v>1</v>
      </c>
      <c r="C6" s="105" t="s">
        <v>125</v>
      </c>
      <c r="D6" s="109" t="s">
        <v>126</v>
      </c>
      <c r="E6" s="61" t="s">
        <v>280</v>
      </c>
      <c r="F6" s="115">
        <v>277.5</v>
      </c>
      <c r="G6" s="62">
        <v>1.077</v>
      </c>
      <c r="H6" s="119">
        <f>F6*G6</f>
        <v>298.86750000000001</v>
      </c>
      <c r="I6" s="63"/>
      <c r="J6" s="154">
        <v>0</v>
      </c>
      <c r="K6" s="154">
        <v>0</v>
      </c>
      <c r="L6" s="154">
        <v>0</v>
      </c>
      <c r="M6" s="154">
        <v>277.5</v>
      </c>
      <c r="N6" s="154">
        <f>SUM(J6:M6)</f>
        <v>277.5</v>
      </c>
      <c r="O6" s="159">
        <f t="shared" ref="O6:O37" si="0">N6/F6</f>
        <v>1</v>
      </c>
      <c r="P6" s="126">
        <f t="shared" ref="P6:P37" si="1">N6*G6</f>
        <v>298.86750000000001</v>
      </c>
      <c r="R6" s="59">
        <v>36</v>
      </c>
      <c r="S6" s="65">
        <f t="shared" ref="S6:S28" si="2">R6-J6</f>
        <v>36</v>
      </c>
      <c r="T6" s="66">
        <f t="shared" ref="T6:T28" si="3">R6*G6</f>
        <v>38.771999999999998</v>
      </c>
    </row>
    <row r="7" spans="2:20" s="59" customFormat="1" ht="20.100000000000001" customHeight="1" x14ac:dyDescent="0.25">
      <c r="B7" s="67">
        <v>2</v>
      </c>
      <c r="C7" s="106" t="s">
        <v>42</v>
      </c>
      <c r="D7" s="110" t="s">
        <v>127</v>
      </c>
      <c r="E7" s="68" t="s">
        <v>280</v>
      </c>
      <c r="F7" s="116">
        <v>22</v>
      </c>
      <c r="G7" s="69">
        <v>1.508</v>
      </c>
      <c r="H7" s="120">
        <f>F7*G7</f>
        <v>33.176000000000002</v>
      </c>
      <c r="I7" s="63"/>
      <c r="J7" s="155">
        <v>22</v>
      </c>
      <c r="K7" s="155">
        <v>0</v>
      </c>
      <c r="L7" s="155">
        <v>0</v>
      </c>
      <c r="M7" s="155">
        <v>0</v>
      </c>
      <c r="N7" s="155">
        <f>SUM(J7:M7)</f>
        <v>22</v>
      </c>
      <c r="O7" s="160">
        <f t="shared" si="0"/>
        <v>1</v>
      </c>
      <c r="P7" s="127">
        <f t="shared" si="1"/>
        <v>33.176000000000002</v>
      </c>
      <c r="R7" s="59">
        <v>4</v>
      </c>
      <c r="S7" s="65">
        <f t="shared" si="2"/>
        <v>-18</v>
      </c>
      <c r="T7" s="66">
        <f t="shared" si="3"/>
        <v>6.032</v>
      </c>
    </row>
    <row r="8" spans="2:20" s="59" customFormat="1" ht="20.100000000000001" customHeight="1" x14ac:dyDescent="0.25">
      <c r="B8" s="67">
        <v>3</v>
      </c>
      <c r="C8" s="106" t="s">
        <v>44</v>
      </c>
      <c r="D8" s="110" t="s">
        <v>128</v>
      </c>
      <c r="E8" s="68" t="s">
        <v>280</v>
      </c>
      <c r="F8" s="116">
        <v>1.5</v>
      </c>
      <c r="G8" s="69">
        <v>2.2970000000000002</v>
      </c>
      <c r="H8" s="120">
        <f t="shared" ref="H8:H71" si="4">F8*G8</f>
        <v>3.4455</v>
      </c>
      <c r="I8" s="63"/>
      <c r="J8" s="155">
        <v>1.5</v>
      </c>
      <c r="K8" s="155">
        <v>0</v>
      </c>
      <c r="L8" s="155">
        <v>0</v>
      </c>
      <c r="M8" s="155">
        <v>0</v>
      </c>
      <c r="N8" s="155">
        <f t="shared" ref="N8:N71" si="5">SUM(J8:M8)</f>
        <v>1.5</v>
      </c>
      <c r="O8" s="160">
        <f t="shared" si="0"/>
        <v>1</v>
      </c>
      <c r="P8" s="127">
        <f t="shared" si="1"/>
        <v>3.4455</v>
      </c>
      <c r="R8" s="59">
        <v>112</v>
      </c>
      <c r="S8" s="65">
        <f t="shared" si="2"/>
        <v>110.5</v>
      </c>
      <c r="T8" s="66">
        <f t="shared" si="3"/>
        <v>257.26400000000001</v>
      </c>
    </row>
    <row r="9" spans="2:20" s="59" customFormat="1" ht="20.100000000000001" customHeight="1" x14ac:dyDescent="0.25">
      <c r="B9" s="67">
        <v>4</v>
      </c>
      <c r="C9" s="106" t="s">
        <v>55</v>
      </c>
      <c r="D9" s="110" t="s">
        <v>129</v>
      </c>
      <c r="E9" s="68" t="s">
        <v>280</v>
      </c>
      <c r="F9" s="116">
        <v>1558</v>
      </c>
      <c r="G9" s="69">
        <v>1.149</v>
      </c>
      <c r="H9" s="120">
        <f t="shared" si="4"/>
        <v>1790.1420000000001</v>
      </c>
      <c r="I9" s="63"/>
      <c r="J9" s="155">
        <v>1558</v>
      </c>
      <c r="K9" s="155">
        <v>0</v>
      </c>
      <c r="L9" s="155">
        <v>0</v>
      </c>
      <c r="M9" s="155">
        <v>0</v>
      </c>
      <c r="N9" s="155">
        <f t="shared" si="5"/>
        <v>1558</v>
      </c>
      <c r="O9" s="160">
        <f t="shared" si="0"/>
        <v>1</v>
      </c>
      <c r="P9" s="127">
        <f t="shared" si="1"/>
        <v>1790.1420000000001</v>
      </c>
      <c r="R9" s="59">
        <v>30</v>
      </c>
      <c r="S9" s="65">
        <f t="shared" si="2"/>
        <v>-1528</v>
      </c>
      <c r="T9" s="66">
        <f t="shared" si="3"/>
        <v>34.47</v>
      </c>
    </row>
    <row r="10" spans="2:20" s="59" customFormat="1" ht="20.100000000000001" customHeight="1" x14ac:dyDescent="0.25">
      <c r="B10" s="67">
        <v>5</v>
      </c>
      <c r="C10" s="106" t="s">
        <v>57</v>
      </c>
      <c r="D10" s="110" t="s">
        <v>130</v>
      </c>
      <c r="E10" s="68" t="s">
        <v>280</v>
      </c>
      <c r="F10" s="116">
        <v>122.5</v>
      </c>
      <c r="G10" s="69">
        <v>1.7230000000000001</v>
      </c>
      <c r="H10" s="120">
        <f t="shared" si="4"/>
        <v>211.06750000000002</v>
      </c>
      <c r="I10" s="63"/>
      <c r="J10" s="155">
        <v>122.5</v>
      </c>
      <c r="K10" s="155">
        <v>0</v>
      </c>
      <c r="L10" s="155">
        <v>0</v>
      </c>
      <c r="M10" s="155">
        <v>0</v>
      </c>
      <c r="N10" s="155">
        <f t="shared" si="5"/>
        <v>122.5</v>
      </c>
      <c r="O10" s="160">
        <f t="shared" si="0"/>
        <v>1</v>
      </c>
      <c r="P10" s="127">
        <f t="shared" si="1"/>
        <v>211.06750000000002</v>
      </c>
      <c r="R10" s="59">
        <v>54</v>
      </c>
      <c r="S10" s="65">
        <f t="shared" si="2"/>
        <v>-68.5</v>
      </c>
      <c r="T10" s="66">
        <f t="shared" si="3"/>
        <v>93.042000000000002</v>
      </c>
    </row>
    <row r="11" spans="2:20" s="59" customFormat="1" ht="20.100000000000001" customHeight="1" x14ac:dyDescent="0.25">
      <c r="B11" s="67">
        <v>6</v>
      </c>
      <c r="C11" s="106" t="s">
        <v>59</v>
      </c>
      <c r="D11" s="110" t="s">
        <v>131</v>
      </c>
      <c r="E11" s="68" t="s">
        <v>280</v>
      </c>
      <c r="F11" s="116">
        <v>4.5</v>
      </c>
      <c r="G11" s="69">
        <v>2.44</v>
      </c>
      <c r="H11" s="120">
        <f t="shared" si="4"/>
        <v>10.98</v>
      </c>
      <c r="I11" s="63"/>
      <c r="J11" s="155">
        <v>4.5</v>
      </c>
      <c r="K11" s="155">
        <v>0</v>
      </c>
      <c r="L11" s="155">
        <v>0</v>
      </c>
      <c r="M11" s="155">
        <v>0</v>
      </c>
      <c r="N11" s="155">
        <f t="shared" si="5"/>
        <v>4.5</v>
      </c>
      <c r="O11" s="160">
        <f t="shared" si="0"/>
        <v>1</v>
      </c>
      <c r="P11" s="127">
        <f t="shared" si="1"/>
        <v>10.98</v>
      </c>
      <c r="R11" s="59">
        <v>14</v>
      </c>
      <c r="S11" s="65">
        <f t="shared" si="2"/>
        <v>9.5</v>
      </c>
      <c r="T11" s="66">
        <f t="shared" si="3"/>
        <v>34.159999999999997</v>
      </c>
    </row>
    <row r="12" spans="2:20" s="59" customFormat="1" ht="20.100000000000001" customHeight="1" x14ac:dyDescent="0.25">
      <c r="B12" s="67">
        <v>7</v>
      </c>
      <c r="C12" s="106" t="s">
        <v>132</v>
      </c>
      <c r="D12" s="110" t="s">
        <v>133</v>
      </c>
      <c r="E12" s="68" t="s">
        <v>280</v>
      </c>
      <c r="F12" s="116">
        <v>1104.5</v>
      </c>
      <c r="G12" s="69">
        <v>1.1919999999999999</v>
      </c>
      <c r="H12" s="120">
        <f t="shared" si="4"/>
        <v>1316.5639999999999</v>
      </c>
      <c r="I12" s="63"/>
      <c r="J12" s="155">
        <v>0</v>
      </c>
      <c r="K12" s="155">
        <v>0</v>
      </c>
      <c r="L12" s="155">
        <f>600+504.5</f>
        <v>1104.5</v>
      </c>
      <c r="M12" s="155">
        <v>0</v>
      </c>
      <c r="N12" s="155">
        <f t="shared" si="5"/>
        <v>1104.5</v>
      </c>
      <c r="O12" s="160">
        <f t="shared" si="0"/>
        <v>1</v>
      </c>
      <c r="P12" s="127">
        <f t="shared" si="1"/>
        <v>1316.5639999999999</v>
      </c>
      <c r="R12" s="59">
        <v>10</v>
      </c>
      <c r="S12" s="65">
        <f t="shared" si="2"/>
        <v>10</v>
      </c>
      <c r="T12" s="66">
        <f t="shared" si="3"/>
        <v>11.92</v>
      </c>
    </row>
    <row r="13" spans="2:20" s="59" customFormat="1" ht="20.100000000000001" customHeight="1" x14ac:dyDescent="0.25">
      <c r="B13" s="67">
        <v>8</v>
      </c>
      <c r="C13" s="106" t="s">
        <v>134</v>
      </c>
      <c r="D13" s="110" t="s">
        <v>135</v>
      </c>
      <c r="E13" s="68" t="s">
        <v>280</v>
      </c>
      <c r="F13" s="116">
        <v>323.5</v>
      </c>
      <c r="G13" s="69">
        <v>1.7949999999999999</v>
      </c>
      <c r="H13" s="120">
        <f t="shared" si="4"/>
        <v>580.6825</v>
      </c>
      <c r="I13" s="63"/>
      <c r="J13" s="155">
        <v>0</v>
      </c>
      <c r="K13" s="155">
        <v>0</v>
      </c>
      <c r="L13" s="155">
        <v>0</v>
      </c>
      <c r="M13" s="155">
        <v>323.5</v>
      </c>
      <c r="N13" s="155">
        <f t="shared" si="5"/>
        <v>323.5</v>
      </c>
      <c r="O13" s="160">
        <f t="shared" si="0"/>
        <v>1</v>
      </c>
      <c r="P13" s="127">
        <f t="shared" si="1"/>
        <v>580.6825</v>
      </c>
      <c r="R13" s="59">
        <v>6</v>
      </c>
      <c r="S13" s="65">
        <f t="shared" si="2"/>
        <v>6</v>
      </c>
      <c r="T13" s="66">
        <f t="shared" si="3"/>
        <v>10.77</v>
      </c>
    </row>
    <row r="14" spans="2:20" s="59" customFormat="1" ht="20.100000000000001" customHeight="1" x14ac:dyDescent="0.25">
      <c r="B14" s="67">
        <v>9</v>
      </c>
      <c r="C14" s="106" t="s">
        <v>46</v>
      </c>
      <c r="D14" s="110" t="s">
        <v>136</v>
      </c>
      <c r="E14" s="68" t="s">
        <v>280</v>
      </c>
      <c r="F14" s="116">
        <v>3.5</v>
      </c>
      <c r="G14" s="69">
        <v>2.6560000000000001</v>
      </c>
      <c r="H14" s="120">
        <f t="shared" si="4"/>
        <v>9.2960000000000012</v>
      </c>
      <c r="I14" s="63"/>
      <c r="J14" s="155">
        <v>3.5</v>
      </c>
      <c r="K14" s="155">
        <v>0</v>
      </c>
      <c r="L14" s="155">
        <v>0</v>
      </c>
      <c r="M14" s="155">
        <v>0</v>
      </c>
      <c r="N14" s="155">
        <f t="shared" si="5"/>
        <v>3.5</v>
      </c>
      <c r="O14" s="160">
        <f t="shared" si="0"/>
        <v>1</v>
      </c>
      <c r="P14" s="127">
        <f t="shared" si="1"/>
        <v>9.2960000000000012</v>
      </c>
      <c r="R14" s="59">
        <v>12</v>
      </c>
      <c r="S14" s="65">
        <f t="shared" si="2"/>
        <v>8.5</v>
      </c>
      <c r="T14" s="66">
        <f t="shared" si="3"/>
        <v>31.872</v>
      </c>
    </row>
    <row r="15" spans="2:20" s="59" customFormat="1" ht="20.100000000000001" customHeight="1" x14ac:dyDescent="0.25">
      <c r="B15" s="67">
        <v>10</v>
      </c>
      <c r="C15" s="106" t="s">
        <v>137</v>
      </c>
      <c r="D15" s="110" t="s">
        <v>138</v>
      </c>
      <c r="E15" s="68" t="s">
        <v>280</v>
      </c>
      <c r="F15" s="116">
        <v>1697.5</v>
      </c>
      <c r="G15" s="69">
        <v>1.508</v>
      </c>
      <c r="H15" s="120">
        <f t="shared" si="4"/>
        <v>2559.83</v>
      </c>
      <c r="I15" s="63"/>
      <c r="J15" s="155">
        <v>0</v>
      </c>
      <c r="K15" s="155">
        <v>0</v>
      </c>
      <c r="L15" s="155">
        <v>0</v>
      </c>
      <c r="M15" s="155">
        <f>516+540+641.5</f>
        <v>1697.5</v>
      </c>
      <c r="N15" s="155">
        <f t="shared" si="5"/>
        <v>1697.5</v>
      </c>
      <c r="O15" s="160">
        <f t="shared" si="0"/>
        <v>1</v>
      </c>
      <c r="P15" s="127">
        <f t="shared" si="1"/>
        <v>2559.83</v>
      </c>
      <c r="R15" s="59">
        <v>10</v>
      </c>
      <c r="S15" s="65">
        <f t="shared" si="2"/>
        <v>10</v>
      </c>
      <c r="T15" s="66">
        <f t="shared" si="3"/>
        <v>15.08</v>
      </c>
    </row>
    <row r="16" spans="2:20" s="59" customFormat="1" ht="20.100000000000001" customHeight="1" x14ac:dyDescent="0.25">
      <c r="B16" s="67">
        <v>11</v>
      </c>
      <c r="C16" s="106" t="s">
        <v>139</v>
      </c>
      <c r="D16" s="110" t="s">
        <v>140</v>
      </c>
      <c r="E16" s="68" t="s">
        <v>280</v>
      </c>
      <c r="F16" s="116">
        <v>131</v>
      </c>
      <c r="G16" s="69">
        <v>2.1040000000000001</v>
      </c>
      <c r="H16" s="120">
        <f t="shared" si="4"/>
        <v>275.62400000000002</v>
      </c>
      <c r="I16" s="63"/>
      <c r="J16" s="155">
        <v>0</v>
      </c>
      <c r="K16" s="155">
        <v>0</v>
      </c>
      <c r="L16" s="155">
        <v>131</v>
      </c>
      <c r="M16" s="155">
        <v>0</v>
      </c>
      <c r="N16" s="155">
        <f t="shared" si="5"/>
        <v>131</v>
      </c>
      <c r="O16" s="160">
        <f t="shared" si="0"/>
        <v>1</v>
      </c>
      <c r="P16" s="127">
        <f t="shared" si="1"/>
        <v>275.62400000000002</v>
      </c>
      <c r="R16" s="59">
        <v>10</v>
      </c>
      <c r="S16" s="65">
        <f t="shared" si="2"/>
        <v>10</v>
      </c>
      <c r="T16" s="66">
        <f t="shared" si="3"/>
        <v>21.04</v>
      </c>
    </row>
    <row r="17" spans="2:20" s="59" customFormat="1" ht="20.100000000000001" customHeight="1" x14ac:dyDescent="0.25">
      <c r="B17" s="67">
        <v>12</v>
      </c>
      <c r="C17" s="106" t="s">
        <v>141</v>
      </c>
      <c r="D17" s="111" t="s">
        <v>142</v>
      </c>
      <c r="E17" s="68" t="s">
        <v>280</v>
      </c>
      <c r="F17" s="116">
        <v>1.5</v>
      </c>
      <c r="G17" s="69">
        <v>2.9430000000000001</v>
      </c>
      <c r="H17" s="120">
        <f t="shared" si="4"/>
        <v>4.4145000000000003</v>
      </c>
      <c r="I17" s="63"/>
      <c r="J17" s="155">
        <v>0</v>
      </c>
      <c r="K17" s="155">
        <v>0</v>
      </c>
      <c r="L17" s="155">
        <v>0</v>
      </c>
      <c r="M17" s="155">
        <v>1.5</v>
      </c>
      <c r="N17" s="155">
        <f t="shared" si="5"/>
        <v>1.5</v>
      </c>
      <c r="O17" s="160">
        <f t="shared" si="0"/>
        <v>1</v>
      </c>
      <c r="P17" s="127">
        <f t="shared" si="1"/>
        <v>4.4145000000000003</v>
      </c>
      <c r="S17" s="65">
        <f t="shared" si="2"/>
        <v>0</v>
      </c>
      <c r="T17" s="66">
        <f t="shared" si="3"/>
        <v>0</v>
      </c>
    </row>
    <row r="18" spans="2:20" s="59" customFormat="1" ht="20.100000000000001" customHeight="1" x14ac:dyDescent="0.25">
      <c r="B18" s="67">
        <v>13</v>
      </c>
      <c r="C18" s="106" t="s">
        <v>48</v>
      </c>
      <c r="D18" s="111" t="s">
        <v>143</v>
      </c>
      <c r="E18" s="68" t="s">
        <v>280</v>
      </c>
      <c r="F18" s="116">
        <v>2009</v>
      </c>
      <c r="G18" s="69">
        <v>1.579</v>
      </c>
      <c r="H18" s="120">
        <f t="shared" si="4"/>
        <v>3172.2109999999998</v>
      </c>
      <c r="I18" s="63"/>
      <c r="J18" s="155">
        <v>110</v>
      </c>
      <c r="K18" s="155">
        <v>0</v>
      </c>
      <c r="L18" s="155">
        <f>684+630+252+216</f>
        <v>1782</v>
      </c>
      <c r="M18" s="155">
        <v>117</v>
      </c>
      <c r="N18" s="155">
        <f t="shared" si="5"/>
        <v>2009</v>
      </c>
      <c r="O18" s="160">
        <f t="shared" si="0"/>
        <v>1</v>
      </c>
      <c r="P18" s="127">
        <f t="shared" si="1"/>
        <v>3172.2109999999998</v>
      </c>
      <c r="R18" s="59">
        <v>3</v>
      </c>
      <c r="S18" s="65">
        <f t="shared" si="2"/>
        <v>-107</v>
      </c>
      <c r="T18" s="66">
        <f t="shared" si="3"/>
        <v>4.7370000000000001</v>
      </c>
    </row>
    <row r="19" spans="2:20" s="59" customFormat="1" ht="20.100000000000001" customHeight="1" x14ac:dyDescent="0.25">
      <c r="B19" s="67">
        <v>14</v>
      </c>
      <c r="C19" s="106" t="s">
        <v>144</v>
      </c>
      <c r="D19" s="111" t="s">
        <v>145</v>
      </c>
      <c r="E19" s="68" t="s">
        <v>280</v>
      </c>
      <c r="F19" s="116">
        <v>956</v>
      </c>
      <c r="G19" s="69">
        <v>2.44</v>
      </c>
      <c r="H19" s="120">
        <f t="shared" si="4"/>
        <v>2332.64</v>
      </c>
      <c r="I19" s="63"/>
      <c r="J19" s="155">
        <v>0</v>
      </c>
      <c r="K19" s="155">
        <v>0</v>
      </c>
      <c r="L19" s="155">
        <v>636</v>
      </c>
      <c r="M19" s="155">
        <v>320</v>
      </c>
      <c r="N19" s="155">
        <f t="shared" si="5"/>
        <v>956</v>
      </c>
      <c r="O19" s="160">
        <f t="shared" si="0"/>
        <v>1</v>
      </c>
      <c r="P19" s="127">
        <f t="shared" si="1"/>
        <v>2332.64</v>
      </c>
      <c r="R19" s="59">
        <v>8</v>
      </c>
      <c r="S19" s="65">
        <f t="shared" si="2"/>
        <v>8</v>
      </c>
      <c r="T19" s="66">
        <f t="shared" si="3"/>
        <v>19.52</v>
      </c>
    </row>
    <row r="20" spans="2:20" s="59" customFormat="1" ht="20.100000000000001" customHeight="1" x14ac:dyDescent="0.25">
      <c r="B20" s="67">
        <v>15</v>
      </c>
      <c r="C20" s="106" t="s">
        <v>61</v>
      </c>
      <c r="D20" s="111" t="s">
        <v>146</v>
      </c>
      <c r="E20" s="68" t="s">
        <v>280</v>
      </c>
      <c r="F20" s="116">
        <v>37.5</v>
      </c>
      <c r="G20" s="69">
        <v>3.302</v>
      </c>
      <c r="H20" s="120">
        <f t="shared" si="4"/>
        <v>123.825</v>
      </c>
      <c r="I20" s="63"/>
      <c r="J20" s="155">
        <v>37.5</v>
      </c>
      <c r="K20" s="155">
        <v>0</v>
      </c>
      <c r="L20" s="155">
        <v>0</v>
      </c>
      <c r="M20" s="155">
        <v>0</v>
      </c>
      <c r="N20" s="155">
        <f t="shared" si="5"/>
        <v>37.5</v>
      </c>
      <c r="O20" s="160">
        <f t="shared" si="0"/>
        <v>1</v>
      </c>
      <c r="P20" s="127">
        <f t="shared" si="1"/>
        <v>123.825</v>
      </c>
      <c r="R20" s="59">
        <v>2</v>
      </c>
      <c r="S20" s="65">
        <f t="shared" si="2"/>
        <v>-35.5</v>
      </c>
      <c r="T20" s="66">
        <f t="shared" si="3"/>
        <v>6.6040000000000001</v>
      </c>
    </row>
    <row r="21" spans="2:20" s="59" customFormat="1" ht="20.100000000000001" customHeight="1" x14ac:dyDescent="0.25">
      <c r="B21" s="67">
        <v>16</v>
      </c>
      <c r="C21" s="106" t="s">
        <v>147</v>
      </c>
      <c r="D21" s="111" t="s">
        <v>148</v>
      </c>
      <c r="E21" s="68" t="s">
        <v>280</v>
      </c>
      <c r="F21" s="116">
        <v>1.5</v>
      </c>
      <c r="G21" s="69">
        <v>4.2350000000000003</v>
      </c>
      <c r="H21" s="120">
        <f t="shared" si="4"/>
        <v>6.3525000000000009</v>
      </c>
      <c r="I21" s="63"/>
      <c r="J21" s="155">
        <v>0</v>
      </c>
      <c r="K21" s="155">
        <v>0</v>
      </c>
      <c r="L21" s="155">
        <v>0</v>
      </c>
      <c r="M21" s="155">
        <v>1.5</v>
      </c>
      <c r="N21" s="155">
        <f t="shared" si="5"/>
        <v>1.5</v>
      </c>
      <c r="O21" s="160">
        <f t="shared" si="0"/>
        <v>1</v>
      </c>
      <c r="P21" s="127">
        <f t="shared" si="1"/>
        <v>6.3525000000000009</v>
      </c>
      <c r="R21" s="59">
        <v>4</v>
      </c>
      <c r="S21" s="65">
        <f t="shared" si="2"/>
        <v>4</v>
      </c>
      <c r="T21" s="66">
        <f t="shared" si="3"/>
        <v>16.940000000000001</v>
      </c>
    </row>
    <row r="22" spans="2:20" s="59" customFormat="1" ht="20.100000000000001" customHeight="1" x14ac:dyDescent="0.25">
      <c r="B22" s="67">
        <v>17</v>
      </c>
      <c r="C22" s="106" t="s">
        <v>118</v>
      </c>
      <c r="D22" s="110" t="s">
        <v>149</v>
      </c>
      <c r="E22" s="68" t="s">
        <v>280</v>
      </c>
      <c r="F22" s="116">
        <v>1170.5</v>
      </c>
      <c r="G22" s="69">
        <v>2.1539999999999999</v>
      </c>
      <c r="H22" s="120">
        <f t="shared" si="4"/>
        <v>2521.2570000000001</v>
      </c>
      <c r="I22" s="63"/>
      <c r="J22" s="155">
        <v>575</v>
      </c>
      <c r="K22" s="155">
        <v>0</v>
      </c>
      <c r="L22" s="155">
        <v>96</v>
      </c>
      <c r="M22" s="155">
        <f>112+216+171.5</f>
        <v>499.5</v>
      </c>
      <c r="N22" s="155">
        <f t="shared" si="5"/>
        <v>1170.5</v>
      </c>
      <c r="O22" s="160">
        <f t="shared" si="0"/>
        <v>1</v>
      </c>
      <c r="P22" s="127">
        <f t="shared" si="1"/>
        <v>2521.2570000000001</v>
      </c>
      <c r="R22" s="59">
        <v>53</v>
      </c>
      <c r="S22" s="65">
        <f t="shared" si="2"/>
        <v>-522</v>
      </c>
      <c r="T22" s="66">
        <f t="shared" si="3"/>
        <v>114.16199999999999</v>
      </c>
    </row>
    <row r="23" spans="2:20" s="59" customFormat="1" ht="20.100000000000001" customHeight="1" x14ac:dyDescent="0.25">
      <c r="B23" s="67">
        <v>18</v>
      </c>
      <c r="C23" s="106" t="s">
        <v>89</v>
      </c>
      <c r="D23" s="110" t="s">
        <v>150</v>
      </c>
      <c r="E23" s="68" t="s">
        <v>280</v>
      </c>
      <c r="F23" s="116">
        <v>620.5</v>
      </c>
      <c r="G23" s="69">
        <v>3.0859999999999999</v>
      </c>
      <c r="H23" s="120">
        <f t="shared" si="4"/>
        <v>1914.8629999999998</v>
      </c>
      <c r="I23" s="63"/>
      <c r="J23" s="155">
        <v>620.5</v>
      </c>
      <c r="K23" s="155">
        <v>0</v>
      </c>
      <c r="L23" s="155">
        <v>0</v>
      </c>
      <c r="M23" s="155">
        <v>0</v>
      </c>
      <c r="N23" s="155">
        <f t="shared" si="5"/>
        <v>620.5</v>
      </c>
      <c r="O23" s="160">
        <f t="shared" si="0"/>
        <v>1</v>
      </c>
      <c r="P23" s="127">
        <f t="shared" si="1"/>
        <v>1914.8629999999998</v>
      </c>
      <c r="R23" s="59">
        <v>6</v>
      </c>
      <c r="S23" s="65">
        <f t="shared" si="2"/>
        <v>-614.5</v>
      </c>
      <c r="T23" s="66">
        <f t="shared" si="3"/>
        <v>18.515999999999998</v>
      </c>
    </row>
    <row r="24" spans="2:20" s="59" customFormat="1" ht="19.5" customHeight="1" x14ac:dyDescent="0.25">
      <c r="B24" s="67">
        <v>19</v>
      </c>
      <c r="C24" s="106" t="s">
        <v>151</v>
      </c>
      <c r="D24" s="110" t="s">
        <v>152</v>
      </c>
      <c r="E24" s="68" t="s">
        <v>280</v>
      </c>
      <c r="F24" s="152">
        <v>139</v>
      </c>
      <c r="G24" s="69">
        <v>4.0739999999999998</v>
      </c>
      <c r="H24" s="120">
        <f t="shared" si="4"/>
        <v>566.28599999999994</v>
      </c>
      <c r="I24" s="63"/>
      <c r="J24" s="155">
        <v>0</v>
      </c>
      <c r="K24" s="155">
        <v>139</v>
      </c>
      <c r="L24" s="155">
        <v>0</v>
      </c>
      <c r="M24" s="155">
        <v>0</v>
      </c>
      <c r="N24" s="155">
        <f t="shared" si="5"/>
        <v>139</v>
      </c>
      <c r="O24" s="160">
        <f t="shared" si="0"/>
        <v>1</v>
      </c>
      <c r="P24" s="127">
        <f t="shared" si="1"/>
        <v>566.28599999999994</v>
      </c>
      <c r="R24" s="59">
        <v>4</v>
      </c>
      <c r="S24" s="65">
        <f t="shared" si="2"/>
        <v>4</v>
      </c>
      <c r="T24" s="66">
        <f t="shared" si="3"/>
        <v>16.295999999999999</v>
      </c>
    </row>
    <row r="25" spans="2:20" s="59" customFormat="1" ht="20.100000000000001" customHeight="1" x14ac:dyDescent="0.25">
      <c r="B25" s="67">
        <v>20</v>
      </c>
      <c r="C25" s="106" t="s">
        <v>153</v>
      </c>
      <c r="D25" s="110" t="s">
        <v>154</v>
      </c>
      <c r="E25" s="68" t="s">
        <v>280</v>
      </c>
      <c r="F25" s="116">
        <v>76</v>
      </c>
      <c r="G25" s="69">
        <v>2.496</v>
      </c>
      <c r="H25" s="120">
        <f t="shared" si="4"/>
        <v>189.696</v>
      </c>
      <c r="I25" s="63"/>
      <c r="J25" s="155">
        <v>0</v>
      </c>
      <c r="K25" s="155">
        <v>0</v>
      </c>
      <c r="L25" s="155">
        <f>57+19</f>
        <v>76</v>
      </c>
      <c r="M25" s="155">
        <v>0</v>
      </c>
      <c r="N25" s="155">
        <f t="shared" si="5"/>
        <v>76</v>
      </c>
      <c r="O25" s="160">
        <f t="shared" si="0"/>
        <v>1</v>
      </c>
      <c r="P25" s="127">
        <f t="shared" si="1"/>
        <v>189.696</v>
      </c>
      <c r="R25" s="59">
        <v>465</v>
      </c>
      <c r="S25" s="65">
        <f t="shared" si="2"/>
        <v>465</v>
      </c>
      <c r="T25" s="66">
        <f t="shared" si="3"/>
        <v>1160.6400000000001</v>
      </c>
    </row>
    <row r="26" spans="2:20" s="59" customFormat="1" ht="20.100000000000001" customHeight="1" x14ac:dyDescent="0.25">
      <c r="B26" s="67">
        <v>21</v>
      </c>
      <c r="C26" s="106" t="s">
        <v>155</v>
      </c>
      <c r="D26" s="110" t="s">
        <v>156</v>
      </c>
      <c r="E26" s="68" t="s">
        <v>280</v>
      </c>
      <c r="F26" s="116">
        <v>1020</v>
      </c>
      <c r="G26" s="69">
        <v>3.589</v>
      </c>
      <c r="H26" s="120">
        <f t="shared" si="4"/>
        <v>3660.7799999999997</v>
      </c>
      <c r="I26" s="63"/>
      <c r="J26" s="155">
        <v>0</v>
      </c>
      <c r="K26" s="155">
        <v>0</v>
      </c>
      <c r="L26" s="155">
        <f>540+381</f>
        <v>921</v>
      </c>
      <c r="M26" s="155">
        <v>99</v>
      </c>
      <c r="N26" s="155">
        <f t="shared" si="5"/>
        <v>1020</v>
      </c>
      <c r="O26" s="160">
        <f t="shared" si="0"/>
        <v>1</v>
      </c>
      <c r="P26" s="127">
        <f t="shared" si="1"/>
        <v>3660.7799999999997</v>
      </c>
      <c r="R26" s="59">
        <v>97</v>
      </c>
      <c r="S26" s="65">
        <f t="shared" si="2"/>
        <v>97</v>
      </c>
      <c r="T26" s="66">
        <f t="shared" si="3"/>
        <v>348.13299999999998</v>
      </c>
    </row>
    <row r="27" spans="2:20" s="59" customFormat="1" ht="20.100000000000001" customHeight="1" x14ac:dyDescent="0.25">
      <c r="B27" s="67">
        <v>22</v>
      </c>
      <c r="C27" s="106" t="s">
        <v>157</v>
      </c>
      <c r="D27" s="110" t="s">
        <v>158</v>
      </c>
      <c r="E27" s="68" t="s">
        <v>280</v>
      </c>
      <c r="F27" s="116">
        <v>133.5</v>
      </c>
      <c r="G27" s="69">
        <v>4.7370000000000001</v>
      </c>
      <c r="H27" s="120">
        <f t="shared" si="4"/>
        <v>632.3895</v>
      </c>
      <c r="I27" s="63"/>
      <c r="J27" s="155">
        <v>0</v>
      </c>
      <c r="K27" s="155">
        <v>0</v>
      </c>
      <c r="L27" s="155">
        <v>45</v>
      </c>
      <c r="M27" s="155">
        <v>88.5</v>
      </c>
      <c r="N27" s="155">
        <f t="shared" si="5"/>
        <v>133.5</v>
      </c>
      <c r="O27" s="160">
        <f t="shared" si="0"/>
        <v>1</v>
      </c>
      <c r="P27" s="127">
        <f t="shared" si="1"/>
        <v>632.3895</v>
      </c>
      <c r="R27" s="59">
        <v>12</v>
      </c>
      <c r="S27" s="65">
        <f t="shared" si="2"/>
        <v>12</v>
      </c>
      <c r="T27" s="66">
        <f t="shared" si="3"/>
        <v>56.844000000000001</v>
      </c>
    </row>
    <row r="28" spans="2:20" s="59" customFormat="1" ht="20.100000000000001" customHeight="1" x14ac:dyDescent="0.25">
      <c r="B28" s="67">
        <v>23</v>
      </c>
      <c r="C28" s="106" t="s">
        <v>159</v>
      </c>
      <c r="D28" s="110" t="s">
        <v>160</v>
      </c>
      <c r="E28" s="68" t="s">
        <v>280</v>
      </c>
      <c r="F28" s="116">
        <v>68.5</v>
      </c>
      <c r="G28" s="69">
        <v>5.9560000000000004</v>
      </c>
      <c r="H28" s="120">
        <f t="shared" si="4"/>
        <v>407.98600000000005</v>
      </c>
      <c r="I28" s="63"/>
      <c r="J28" s="155">
        <v>0</v>
      </c>
      <c r="K28" s="155">
        <v>0</v>
      </c>
      <c r="L28" s="155">
        <v>0</v>
      </c>
      <c r="M28" s="155">
        <v>68.5</v>
      </c>
      <c r="N28" s="155">
        <f t="shared" si="5"/>
        <v>68.5</v>
      </c>
      <c r="O28" s="160">
        <f t="shared" si="0"/>
        <v>1</v>
      </c>
      <c r="P28" s="127">
        <f t="shared" si="1"/>
        <v>407.98600000000005</v>
      </c>
      <c r="R28" s="59">
        <v>3</v>
      </c>
      <c r="S28" s="65">
        <f t="shared" si="2"/>
        <v>3</v>
      </c>
      <c r="T28" s="66">
        <f t="shared" si="3"/>
        <v>17.868000000000002</v>
      </c>
    </row>
    <row r="29" spans="2:20" s="59" customFormat="1" ht="24" x14ac:dyDescent="0.25">
      <c r="B29" s="67">
        <v>24</v>
      </c>
      <c r="C29" s="107" t="s">
        <v>50</v>
      </c>
      <c r="D29" s="112" t="s">
        <v>161</v>
      </c>
      <c r="E29" s="68" t="s">
        <v>280</v>
      </c>
      <c r="F29" s="117">
        <v>132</v>
      </c>
      <c r="G29" s="104">
        <v>3.484</v>
      </c>
      <c r="H29" s="120">
        <f t="shared" si="4"/>
        <v>459.88799999999998</v>
      </c>
      <c r="I29" s="63"/>
      <c r="J29" s="156">
        <v>132</v>
      </c>
      <c r="K29" s="155">
        <v>0</v>
      </c>
      <c r="L29" s="155">
        <v>0</v>
      </c>
      <c r="M29" s="155">
        <v>0</v>
      </c>
      <c r="N29" s="155">
        <f t="shared" si="5"/>
        <v>132</v>
      </c>
      <c r="O29" s="160">
        <f t="shared" si="0"/>
        <v>1</v>
      </c>
      <c r="P29" s="127">
        <f t="shared" si="1"/>
        <v>459.88799999999998</v>
      </c>
    </row>
    <row r="30" spans="2:20" s="59" customFormat="1" ht="20.100000000000001" customHeight="1" x14ac:dyDescent="0.25">
      <c r="B30" s="67">
        <v>25</v>
      </c>
      <c r="C30" s="106" t="s">
        <v>162</v>
      </c>
      <c r="D30" s="110" t="s">
        <v>163</v>
      </c>
      <c r="E30" s="68" t="s">
        <v>280</v>
      </c>
      <c r="F30" s="116">
        <v>1479.5</v>
      </c>
      <c r="G30" s="69">
        <v>4.88</v>
      </c>
      <c r="H30" s="120">
        <f t="shared" si="4"/>
        <v>7219.96</v>
      </c>
      <c r="I30" s="63"/>
      <c r="J30" s="155">
        <v>0</v>
      </c>
      <c r="K30" s="155">
        <v>0</v>
      </c>
      <c r="L30" s="155">
        <v>0</v>
      </c>
      <c r="M30" s="155">
        <f>354+285+139.5+220.5+102+139.5+189+50</f>
        <v>1479.5</v>
      </c>
      <c r="N30" s="155">
        <f t="shared" si="5"/>
        <v>1479.5</v>
      </c>
      <c r="O30" s="160">
        <f t="shared" si="0"/>
        <v>1</v>
      </c>
      <c r="P30" s="127">
        <f t="shared" si="1"/>
        <v>7219.96</v>
      </c>
    </row>
    <row r="31" spans="2:20" s="180" customFormat="1" ht="20.100000000000001" customHeight="1" x14ac:dyDescent="0.25">
      <c r="B31" s="170">
        <v>26</v>
      </c>
      <c r="C31" s="171" t="s">
        <v>63</v>
      </c>
      <c r="D31" s="172" t="s">
        <v>164</v>
      </c>
      <c r="E31" s="173" t="s">
        <v>280</v>
      </c>
      <c r="F31" s="174">
        <v>48.5</v>
      </c>
      <c r="G31" s="175">
        <v>6.3150000000000004</v>
      </c>
      <c r="H31" s="176">
        <f t="shared" si="4"/>
        <v>306.27750000000003</v>
      </c>
      <c r="I31" s="177"/>
      <c r="J31" s="165">
        <v>48.5</v>
      </c>
      <c r="K31" s="165">
        <v>0</v>
      </c>
      <c r="L31" s="165">
        <v>0</v>
      </c>
      <c r="M31" s="165">
        <v>0</v>
      </c>
      <c r="N31" s="165">
        <f t="shared" si="5"/>
        <v>48.5</v>
      </c>
      <c r="O31" s="178">
        <f t="shared" si="0"/>
        <v>1</v>
      </c>
      <c r="P31" s="179">
        <f t="shared" si="1"/>
        <v>306.27750000000003</v>
      </c>
    </row>
    <row r="32" spans="2:20" s="59" customFormat="1" ht="24" x14ac:dyDescent="0.25">
      <c r="B32" s="67">
        <v>27</v>
      </c>
      <c r="C32" s="106" t="s">
        <v>36</v>
      </c>
      <c r="D32" s="110" t="s">
        <v>165</v>
      </c>
      <c r="E32" s="68" t="s">
        <v>280</v>
      </c>
      <c r="F32" s="116">
        <v>371</v>
      </c>
      <c r="G32" s="69">
        <v>7.8220000000000001</v>
      </c>
      <c r="H32" s="120">
        <f t="shared" si="4"/>
        <v>2901.962</v>
      </c>
      <c r="I32" s="63"/>
      <c r="J32" s="155">
        <v>371</v>
      </c>
      <c r="K32" s="155">
        <v>0</v>
      </c>
      <c r="L32" s="155">
        <v>0</v>
      </c>
      <c r="M32" s="155">
        <v>0</v>
      </c>
      <c r="N32" s="155">
        <f t="shared" si="5"/>
        <v>371</v>
      </c>
      <c r="O32" s="160">
        <f t="shared" si="0"/>
        <v>1</v>
      </c>
      <c r="P32" s="127">
        <f t="shared" si="1"/>
        <v>2901.962</v>
      </c>
    </row>
    <row r="33" spans="2:16" s="59" customFormat="1" ht="24" x14ac:dyDescent="0.25">
      <c r="B33" s="67">
        <v>28</v>
      </c>
      <c r="C33" s="106" t="s">
        <v>84</v>
      </c>
      <c r="D33" s="110" t="s">
        <v>166</v>
      </c>
      <c r="E33" s="68" t="s">
        <v>280</v>
      </c>
      <c r="F33" s="116">
        <v>440</v>
      </c>
      <c r="G33" s="69">
        <v>9.8320000000000007</v>
      </c>
      <c r="H33" s="120">
        <f t="shared" si="4"/>
        <v>4326.08</v>
      </c>
      <c r="I33" s="63"/>
      <c r="J33" s="155">
        <v>430</v>
      </c>
      <c r="K33" s="155">
        <v>0</v>
      </c>
      <c r="L33" s="155">
        <v>0</v>
      </c>
      <c r="M33" s="155">
        <v>10</v>
      </c>
      <c r="N33" s="155">
        <f t="shared" si="5"/>
        <v>440</v>
      </c>
      <c r="O33" s="160">
        <f t="shared" si="0"/>
        <v>1</v>
      </c>
      <c r="P33" s="127">
        <f t="shared" si="1"/>
        <v>4326.08</v>
      </c>
    </row>
    <row r="34" spans="2:16" s="180" customFormat="1" ht="20.100000000000001" customHeight="1" x14ac:dyDescent="0.25">
      <c r="B34" s="170">
        <v>29</v>
      </c>
      <c r="C34" s="171" t="s">
        <v>167</v>
      </c>
      <c r="D34" s="172" t="s">
        <v>168</v>
      </c>
      <c r="E34" s="173" t="s">
        <v>280</v>
      </c>
      <c r="F34" s="174">
        <v>128</v>
      </c>
      <c r="G34" s="175">
        <v>6.3150000000000004</v>
      </c>
      <c r="H34" s="176">
        <f t="shared" si="4"/>
        <v>808.32</v>
      </c>
      <c r="I34" s="177"/>
      <c r="J34" s="165">
        <v>0</v>
      </c>
      <c r="K34" s="165">
        <v>0</v>
      </c>
      <c r="L34" s="165">
        <v>128</v>
      </c>
      <c r="M34" s="165">
        <v>0</v>
      </c>
      <c r="N34" s="165">
        <f t="shared" si="5"/>
        <v>128</v>
      </c>
      <c r="O34" s="178">
        <f t="shared" si="0"/>
        <v>1</v>
      </c>
      <c r="P34" s="179">
        <f t="shared" si="1"/>
        <v>808.32</v>
      </c>
    </row>
    <row r="35" spans="2:16" s="59" customFormat="1" ht="43.5" x14ac:dyDescent="0.25">
      <c r="B35" s="67">
        <v>30</v>
      </c>
      <c r="C35" s="106" t="s">
        <v>193</v>
      </c>
      <c r="D35" s="110" t="s">
        <v>194</v>
      </c>
      <c r="E35" s="68" t="s">
        <v>281</v>
      </c>
      <c r="F35" s="152">
        <v>132</v>
      </c>
      <c r="G35" s="69">
        <v>15.891999999999999</v>
      </c>
      <c r="H35" s="120">
        <f t="shared" si="4"/>
        <v>2097.7440000000001</v>
      </c>
      <c r="I35" s="63"/>
      <c r="J35" s="155">
        <v>0</v>
      </c>
      <c r="K35" s="155">
        <v>132</v>
      </c>
      <c r="L35" s="155">
        <v>0</v>
      </c>
      <c r="M35" s="165">
        <v>579</v>
      </c>
      <c r="N35" s="155">
        <f t="shared" si="5"/>
        <v>711</v>
      </c>
      <c r="O35" s="167">
        <f t="shared" si="0"/>
        <v>5.3863636363636367</v>
      </c>
      <c r="P35" s="127">
        <f t="shared" si="1"/>
        <v>11299.212</v>
      </c>
    </row>
    <row r="36" spans="2:16" s="59" customFormat="1" ht="20.100000000000001" customHeight="1" x14ac:dyDescent="0.25">
      <c r="B36" s="67">
        <v>31</v>
      </c>
      <c r="C36" s="106" t="s">
        <v>169</v>
      </c>
      <c r="D36" s="110" t="s">
        <v>170</v>
      </c>
      <c r="E36" s="68" t="s">
        <v>280</v>
      </c>
      <c r="F36" s="116">
        <v>10</v>
      </c>
      <c r="G36" s="69">
        <v>4.3390000000000004</v>
      </c>
      <c r="H36" s="120">
        <f t="shared" si="4"/>
        <v>43.39</v>
      </c>
      <c r="I36" s="63"/>
      <c r="J36" s="155">
        <v>0</v>
      </c>
      <c r="K36" s="155">
        <v>0</v>
      </c>
      <c r="L36" s="155">
        <v>10</v>
      </c>
      <c r="M36" s="155">
        <v>0</v>
      </c>
      <c r="N36" s="155">
        <f t="shared" si="5"/>
        <v>10</v>
      </c>
      <c r="O36" s="160">
        <f t="shared" si="0"/>
        <v>1</v>
      </c>
      <c r="P36" s="127">
        <f t="shared" si="1"/>
        <v>43.39</v>
      </c>
    </row>
    <row r="37" spans="2:16" s="180" customFormat="1" ht="24" x14ac:dyDescent="0.25">
      <c r="B37" s="170">
        <v>32</v>
      </c>
      <c r="C37" s="171" t="s">
        <v>65</v>
      </c>
      <c r="D37" s="172" t="s">
        <v>171</v>
      </c>
      <c r="E37" s="173" t="s">
        <v>280</v>
      </c>
      <c r="F37" s="174">
        <v>178.5</v>
      </c>
      <c r="G37" s="175">
        <v>7.7510000000000003</v>
      </c>
      <c r="H37" s="176">
        <f t="shared" si="4"/>
        <v>1383.5535</v>
      </c>
      <c r="I37" s="177"/>
      <c r="J37" s="165">
        <v>40</v>
      </c>
      <c r="K37" s="165">
        <v>0</v>
      </c>
      <c r="L37" s="165">
        <f>20+84+34.5</f>
        <v>138.5</v>
      </c>
      <c r="M37" s="165">
        <v>0</v>
      </c>
      <c r="N37" s="165">
        <f t="shared" si="5"/>
        <v>178.5</v>
      </c>
      <c r="O37" s="178">
        <f t="shared" si="0"/>
        <v>1</v>
      </c>
      <c r="P37" s="179">
        <f t="shared" si="1"/>
        <v>1383.5535</v>
      </c>
    </row>
    <row r="38" spans="2:16" s="59" customFormat="1" ht="20.100000000000001" customHeight="1" x14ac:dyDescent="0.25">
      <c r="B38" s="67">
        <v>33</v>
      </c>
      <c r="C38" s="106" t="s">
        <v>172</v>
      </c>
      <c r="D38" s="110" t="s">
        <v>173</v>
      </c>
      <c r="E38" s="68" t="s">
        <v>280</v>
      </c>
      <c r="F38" s="116">
        <v>348</v>
      </c>
      <c r="G38" s="69">
        <v>9.4719999999999995</v>
      </c>
      <c r="H38" s="120">
        <f t="shared" si="4"/>
        <v>3296.2559999999999</v>
      </c>
      <c r="I38" s="63"/>
      <c r="J38" s="155">
        <v>0</v>
      </c>
      <c r="K38" s="155">
        <v>0</v>
      </c>
      <c r="L38" s="155">
        <v>0</v>
      </c>
      <c r="M38" s="155">
        <f>146+100+102</f>
        <v>348</v>
      </c>
      <c r="N38" s="155">
        <f t="shared" si="5"/>
        <v>348</v>
      </c>
      <c r="O38" s="160">
        <f t="shared" ref="O38:O69" si="6">N38/F38</f>
        <v>1</v>
      </c>
      <c r="P38" s="127">
        <f t="shared" ref="P38:P69" si="7">N38*G38</f>
        <v>3296.2559999999999</v>
      </c>
    </row>
    <row r="39" spans="2:16" s="59" customFormat="1" ht="20.100000000000001" customHeight="1" x14ac:dyDescent="0.25">
      <c r="B39" s="67">
        <v>34</v>
      </c>
      <c r="C39" s="106" t="s">
        <v>174</v>
      </c>
      <c r="D39" s="110" t="s">
        <v>175</v>
      </c>
      <c r="E39" s="68" t="s">
        <v>280</v>
      </c>
      <c r="F39" s="116">
        <v>238</v>
      </c>
      <c r="G39" s="69">
        <v>11.553000000000001</v>
      </c>
      <c r="H39" s="120">
        <f t="shared" si="4"/>
        <v>2749.614</v>
      </c>
      <c r="I39" s="63"/>
      <c r="J39" s="155">
        <v>0</v>
      </c>
      <c r="K39" s="155">
        <v>0</v>
      </c>
      <c r="L39" s="155">
        <v>0</v>
      </c>
      <c r="M39" s="155">
        <f>160+78</f>
        <v>238</v>
      </c>
      <c r="N39" s="155">
        <f t="shared" si="5"/>
        <v>238</v>
      </c>
      <c r="O39" s="160">
        <f t="shared" si="6"/>
        <v>1</v>
      </c>
      <c r="P39" s="127">
        <f t="shared" si="7"/>
        <v>2749.614</v>
      </c>
    </row>
    <row r="40" spans="2:16" s="180" customFormat="1" ht="20.100000000000001" customHeight="1" x14ac:dyDescent="0.25">
      <c r="B40" s="170">
        <v>35</v>
      </c>
      <c r="C40" s="171" t="s">
        <v>176</v>
      </c>
      <c r="D40" s="172" t="s">
        <v>177</v>
      </c>
      <c r="E40" s="173" t="s">
        <v>280</v>
      </c>
      <c r="F40" s="174">
        <v>187</v>
      </c>
      <c r="G40" s="175">
        <v>7.7510000000000003</v>
      </c>
      <c r="H40" s="176">
        <f t="shared" si="4"/>
        <v>1449.4370000000001</v>
      </c>
      <c r="I40" s="177"/>
      <c r="J40" s="165">
        <v>44</v>
      </c>
      <c r="K40" s="165">
        <v>0</v>
      </c>
      <c r="L40" s="165">
        <v>0</v>
      </c>
      <c r="M40" s="165">
        <v>143</v>
      </c>
      <c r="N40" s="165">
        <f t="shared" si="5"/>
        <v>187</v>
      </c>
      <c r="O40" s="178">
        <f t="shared" si="6"/>
        <v>1</v>
      </c>
      <c r="P40" s="179">
        <f t="shared" si="7"/>
        <v>1449.4370000000001</v>
      </c>
    </row>
    <row r="41" spans="2:16" s="59" customFormat="1" ht="20.100000000000001" customHeight="1" x14ac:dyDescent="0.25">
      <c r="B41" s="67">
        <v>36</v>
      </c>
      <c r="C41" s="106" t="s">
        <v>193</v>
      </c>
      <c r="D41" s="110" t="s">
        <v>194</v>
      </c>
      <c r="E41" s="68" t="s">
        <v>281</v>
      </c>
      <c r="F41" s="152">
        <v>223</v>
      </c>
      <c r="G41" s="69">
        <v>15.891999999999999</v>
      </c>
      <c r="H41" s="120">
        <f t="shared" si="4"/>
        <v>3543.9159999999997</v>
      </c>
      <c r="I41" s="63"/>
      <c r="J41" s="155">
        <v>0</v>
      </c>
      <c r="K41" s="155">
        <v>223</v>
      </c>
      <c r="L41" s="155">
        <v>0</v>
      </c>
      <c r="M41" s="155">
        <v>0</v>
      </c>
      <c r="N41" s="155">
        <f t="shared" si="5"/>
        <v>223</v>
      </c>
      <c r="O41" s="160">
        <f t="shared" si="6"/>
        <v>1</v>
      </c>
      <c r="P41" s="127">
        <f t="shared" si="7"/>
        <v>3543.9159999999997</v>
      </c>
    </row>
    <row r="42" spans="2:16" s="59" customFormat="1" ht="20.100000000000001" customHeight="1" x14ac:dyDescent="0.25">
      <c r="B42" s="67">
        <v>37</v>
      </c>
      <c r="C42" s="106" t="s">
        <v>178</v>
      </c>
      <c r="D42" s="110" t="s">
        <v>179</v>
      </c>
      <c r="E42" s="68" t="s">
        <v>280</v>
      </c>
      <c r="F42" s="116">
        <v>40</v>
      </c>
      <c r="G42" s="69">
        <v>5.1340000000000003</v>
      </c>
      <c r="H42" s="120">
        <f t="shared" si="4"/>
        <v>205.36</v>
      </c>
      <c r="I42" s="63"/>
      <c r="J42" s="155">
        <v>0</v>
      </c>
      <c r="K42" s="155">
        <v>0</v>
      </c>
      <c r="L42" s="155">
        <v>0</v>
      </c>
      <c r="M42" s="155">
        <v>40</v>
      </c>
      <c r="N42" s="155">
        <f t="shared" si="5"/>
        <v>40</v>
      </c>
      <c r="O42" s="160">
        <f t="shared" si="6"/>
        <v>1</v>
      </c>
      <c r="P42" s="127">
        <f t="shared" si="7"/>
        <v>205.36</v>
      </c>
    </row>
    <row r="43" spans="2:16" s="180" customFormat="1" ht="20.100000000000001" customHeight="1" x14ac:dyDescent="0.25">
      <c r="B43" s="170">
        <v>38</v>
      </c>
      <c r="C43" s="171" t="s">
        <v>180</v>
      </c>
      <c r="D43" s="172" t="s">
        <v>181</v>
      </c>
      <c r="E43" s="173" t="s">
        <v>280</v>
      </c>
      <c r="F43" s="174">
        <v>102.5</v>
      </c>
      <c r="G43" s="175">
        <v>9.3290000000000006</v>
      </c>
      <c r="H43" s="176">
        <f t="shared" si="4"/>
        <v>956.22250000000008</v>
      </c>
      <c r="I43" s="177"/>
      <c r="J43" s="165">
        <v>0</v>
      </c>
      <c r="K43" s="165">
        <v>0</v>
      </c>
      <c r="L43" s="165">
        <v>0</v>
      </c>
      <c r="M43" s="165">
        <f>29+39+86+120+150+97-418.5</f>
        <v>102.5</v>
      </c>
      <c r="N43" s="165">
        <f t="shared" si="5"/>
        <v>102.5</v>
      </c>
      <c r="O43" s="178">
        <f t="shared" si="6"/>
        <v>1</v>
      </c>
      <c r="P43" s="179">
        <f t="shared" si="7"/>
        <v>956.22250000000008</v>
      </c>
    </row>
    <row r="44" spans="2:16" s="180" customFormat="1" ht="20.100000000000001" customHeight="1" x14ac:dyDescent="0.25">
      <c r="B44" s="170">
        <v>39</v>
      </c>
      <c r="C44" s="171" t="s">
        <v>182</v>
      </c>
      <c r="D44" s="172" t="s">
        <v>183</v>
      </c>
      <c r="E44" s="173" t="s">
        <v>280</v>
      </c>
      <c r="F44" s="174">
        <v>573.5</v>
      </c>
      <c r="G44" s="175">
        <v>11.266999999999999</v>
      </c>
      <c r="H44" s="176">
        <f t="shared" si="4"/>
        <v>6461.6244999999999</v>
      </c>
      <c r="I44" s="177"/>
      <c r="J44" s="165">
        <v>0</v>
      </c>
      <c r="K44" s="165">
        <v>155</v>
      </c>
      <c r="L44" s="165">
        <v>0</v>
      </c>
      <c r="M44" s="165">
        <v>418.5</v>
      </c>
      <c r="N44" s="165">
        <f t="shared" si="5"/>
        <v>573.5</v>
      </c>
      <c r="O44" s="178">
        <f t="shared" si="6"/>
        <v>1</v>
      </c>
      <c r="P44" s="179">
        <f t="shared" si="7"/>
        <v>6461.6244999999999</v>
      </c>
    </row>
    <row r="45" spans="2:16" s="59" customFormat="1" ht="20.100000000000001" customHeight="1" x14ac:dyDescent="0.25">
      <c r="B45" s="67">
        <v>40</v>
      </c>
      <c r="C45" s="106" t="s">
        <v>78</v>
      </c>
      <c r="D45" s="110" t="s">
        <v>184</v>
      </c>
      <c r="E45" s="68" t="s">
        <v>280</v>
      </c>
      <c r="F45" s="116">
        <v>216</v>
      </c>
      <c r="G45" s="69">
        <v>13.634</v>
      </c>
      <c r="H45" s="120">
        <f t="shared" si="4"/>
        <v>2944.944</v>
      </c>
      <c r="I45" s="63"/>
      <c r="J45" s="155">
        <v>216</v>
      </c>
      <c r="K45" s="155">
        <v>0</v>
      </c>
      <c r="L45" s="155">
        <v>0</v>
      </c>
      <c r="M45" s="155">
        <v>0</v>
      </c>
      <c r="N45" s="155">
        <f t="shared" si="5"/>
        <v>216</v>
      </c>
      <c r="O45" s="160">
        <f t="shared" si="6"/>
        <v>1</v>
      </c>
      <c r="P45" s="127">
        <f t="shared" si="7"/>
        <v>2944.944</v>
      </c>
    </row>
    <row r="46" spans="2:16" s="180" customFormat="1" ht="20.100000000000001" customHeight="1" x14ac:dyDescent="0.25">
      <c r="B46" s="170">
        <v>41</v>
      </c>
      <c r="C46" s="181" t="s">
        <v>185</v>
      </c>
      <c r="D46" s="182" t="s">
        <v>186</v>
      </c>
      <c r="E46" s="173" t="s">
        <v>280</v>
      </c>
      <c r="F46" s="183">
        <v>241</v>
      </c>
      <c r="G46" s="184">
        <v>9.3290000000000006</v>
      </c>
      <c r="H46" s="176">
        <f t="shared" si="4"/>
        <v>2248.2890000000002</v>
      </c>
      <c r="I46" s="177"/>
      <c r="J46" s="185">
        <v>0</v>
      </c>
      <c r="K46" s="165">
        <v>0</v>
      </c>
      <c r="L46" s="165">
        <v>0</v>
      </c>
      <c r="M46" s="165">
        <v>241</v>
      </c>
      <c r="N46" s="165">
        <f t="shared" si="5"/>
        <v>241</v>
      </c>
      <c r="O46" s="178">
        <f t="shared" si="6"/>
        <v>1</v>
      </c>
      <c r="P46" s="179">
        <f t="shared" si="7"/>
        <v>2248.2890000000002</v>
      </c>
    </row>
    <row r="47" spans="2:16" s="59" customFormat="1" ht="20.100000000000001" customHeight="1" x14ac:dyDescent="0.25">
      <c r="B47" s="67">
        <v>42</v>
      </c>
      <c r="C47" s="108" t="s">
        <v>193</v>
      </c>
      <c r="D47" s="113" t="s">
        <v>194</v>
      </c>
      <c r="E47" s="68" t="s">
        <v>281</v>
      </c>
      <c r="F47" s="153">
        <v>328</v>
      </c>
      <c r="G47" s="103">
        <v>15.891999999999999</v>
      </c>
      <c r="H47" s="120">
        <f t="shared" si="4"/>
        <v>5212.576</v>
      </c>
      <c r="I47" s="63"/>
      <c r="J47" s="157">
        <v>0</v>
      </c>
      <c r="K47" s="157">
        <v>328</v>
      </c>
      <c r="L47" s="157">
        <v>0</v>
      </c>
      <c r="M47" s="185">
        <v>24</v>
      </c>
      <c r="N47" s="155">
        <f t="shared" si="5"/>
        <v>352</v>
      </c>
      <c r="O47" s="167">
        <f t="shared" si="6"/>
        <v>1.0731707317073171</v>
      </c>
      <c r="P47" s="127">
        <f t="shared" si="7"/>
        <v>5593.9839999999995</v>
      </c>
    </row>
    <row r="48" spans="2:16" s="180" customFormat="1" ht="20.100000000000001" customHeight="1" x14ac:dyDescent="0.25">
      <c r="B48" s="170">
        <v>43</v>
      </c>
      <c r="C48" s="181" t="s">
        <v>187</v>
      </c>
      <c r="D48" s="182" t="s">
        <v>188</v>
      </c>
      <c r="E48" s="173" t="s">
        <v>280</v>
      </c>
      <c r="F48" s="183">
        <v>177.5</v>
      </c>
      <c r="G48" s="184">
        <v>9.3290000000000006</v>
      </c>
      <c r="H48" s="176">
        <f t="shared" si="4"/>
        <v>1655.8975</v>
      </c>
      <c r="I48" s="177"/>
      <c r="J48" s="185">
        <v>0</v>
      </c>
      <c r="K48" s="165">
        <v>0</v>
      </c>
      <c r="L48" s="165">
        <v>0</v>
      </c>
      <c r="M48" s="165">
        <v>0</v>
      </c>
      <c r="N48" s="165">
        <v>177.5</v>
      </c>
      <c r="O48" s="178">
        <f t="shared" si="6"/>
        <v>1</v>
      </c>
      <c r="P48" s="179">
        <f t="shared" si="7"/>
        <v>1655.8975</v>
      </c>
    </row>
    <row r="49" spans="2:16" s="59" customFormat="1" ht="20.100000000000001" customHeight="1" x14ac:dyDescent="0.25">
      <c r="B49" s="67">
        <v>44</v>
      </c>
      <c r="C49" s="108" t="s">
        <v>297</v>
      </c>
      <c r="D49" s="113" t="s">
        <v>238</v>
      </c>
      <c r="E49" s="68" t="s">
        <v>281</v>
      </c>
      <c r="F49" s="118">
        <v>253</v>
      </c>
      <c r="G49" s="103">
        <v>16.7</v>
      </c>
      <c r="H49" s="120">
        <f t="shared" si="4"/>
        <v>4225.0999999999995</v>
      </c>
      <c r="I49" s="63"/>
      <c r="J49" s="157">
        <v>0</v>
      </c>
      <c r="K49" s="157">
        <v>253</v>
      </c>
      <c r="L49" s="155">
        <v>0</v>
      </c>
      <c r="M49" s="157">
        <v>0</v>
      </c>
      <c r="N49" s="155">
        <f t="shared" si="5"/>
        <v>253</v>
      </c>
      <c r="O49" s="160">
        <f t="shared" si="6"/>
        <v>1</v>
      </c>
      <c r="P49" s="127">
        <f t="shared" si="7"/>
        <v>4225.0999999999995</v>
      </c>
    </row>
    <row r="50" spans="2:16" s="59" customFormat="1" ht="20.100000000000001" customHeight="1" x14ac:dyDescent="0.25">
      <c r="B50" s="67">
        <v>45</v>
      </c>
      <c r="C50" s="108" t="s">
        <v>189</v>
      </c>
      <c r="D50" s="113" t="s">
        <v>190</v>
      </c>
      <c r="E50" s="68" t="s">
        <v>280</v>
      </c>
      <c r="F50" s="118">
        <v>1.1000000000000001</v>
      </c>
      <c r="G50" s="103">
        <v>10.888</v>
      </c>
      <c r="H50" s="120">
        <f t="shared" si="4"/>
        <v>11.976800000000001</v>
      </c>
      <c r="I50" s="63"/>
      <c r="J50" s="157">
        <v>0</v>
      </c>
      <c r="K50" s="157">
        <v>1.1000000000000001</v>
      </c>
      <c r="L50" s="155">
        <v>0</v>
      </c>
      <c r="M50" s="157">
        <v>0</v>
      </c>
      <c r="N50" s="155">
        <f t="shared" si="5"/>
        <v>1.1000000000000001</v>
      </c>
      <c r="O50" s="160">
        <f t="shared" si="6"/>
        <v>1</v>
      </c>
      <c r="P50" s="127">
        <f t="shared" si="7"/>
        <v>11.976800000000001</v>
      </c>
    </row>
    <row r="51" spans="2:16" s="59" customFormat="1" ht="20.100000000000001" customHeight="1" x14ac:dyDescent="0.25">
      <c r="B51" s="67">
        <v>46</v>
      </c>
      <c r="C51" s="108" t="s">
        <v>191</v>
      </c>
      <c r="D51" s="113" t="s">
        <v>192</v>
      </c>
      <c r="E51" s="68" t="s">
        <v>280</v>
      </c>
      <c r="F51" s="118">
        <v>5.5</v>
      </c>
      <c r="G51" s="103">
        <v>7.8010000000000002</v>
      </c>
      <c r="H51" s="120">
        <f t="shared" si="4"/>
        <v>42.905500000000004</v>
      </c>
      <c r="I51" s="63"/>
      <c r="J51" s="157">
        <v>0</v>
      </c>
      <c r="K51" s="157">
        <v>5.5</v>
      </c>
      <c r="L51" s="155">
        <v>0</v>
      </c>
      <c r="M51" s="157">
        <v>0</v>
      </c>
      <c r="N51" s="155">
        <f t="shared" si="5"/>
        <v>5.5</v>
      </c>
      <c r="O51" s="160">
        <f t="shared" si="6"/>
        <v>1</v>
      </c>
      <c r="P51" s="127">
        <f t="shared" si="7"/>
        <v>42.905500000000004</v>
      </c>
    </row>
    <row r="52" spans="2:16" s="59" customFormat="1" ht="20.100000000000001" customHeight="1" x14ac:dyDescent="0.25">
      <c r="B52" s="67">
        <v>47</v>
      </c>
      <c r="C52" s="108" t="s">
        <v>193</v>
      </c>
      <c r="D52" s="113" t="s">
        <v>194</v>
      </c>
      <c r="E52" s="68" t="s">
        <v>281</v>
      </c>
      <c r="F52" s="153">
        <v>87.78</v>
      </c>
      <c r="G52" s="103">
        <v>15.891999999999999</v>
      </c>
      <c r="H52" s="120">
        <f t="shared" si="4"/>
        <v>1394.9997599999999</v>
      </c>
      <c r="I52" s="63"/>
      <c r="J52" s="157">
        <v>0</v>
      </c>
      <c r="K52" s="157">
        <v>87.78</v>
      </c>
      <c r="L52" s="155">
        <v>0</v>
      </c>
      <c r="M52" s="157">
        <v>0</v>
      </c>
      <c r="N52" s="155">
        <f t="shared" si="5"/>
        <v>87.78</v>
      </c>
      <c r="O52" s="160">
        <f t="shared" si="6"/>
        <v>1</v>
      </c>
      <c r="P52" s="127">
        <f t="shared" si="7"/>
        <v>1394.9997599999999</v>
      </c>
    </row>
    <row r="53" spans="2:16" s="59" customFormat="1" ht="20.100000000000001" customHeight="1" x14ac:dyDescent="0.25">
      <c r="B53" s="67">
        <v>48</v>
      </c>
      <c r="C53" s="108" t="s">
        <v>195</v>
      </c>
      <c r="D53" s="113" t="s">
        <v>196</v>
      </c>
      <c r="E53" s="68" t="s">
        <v>281</v>
      </c>
      <c r="F53" s="153">
        <v>1007.6</v>
      </c>
      <c r="G53" s="103">
        <v>17.507999999999999</v>
      </c>
      <c r="H53" s="120">
        <f t="shared" si="4"/>
        <v>17641.060799999999</v>
      </c>
      <c r="I53" s="63"/>
      <c r="J53" s="157">
        <v>0</v>
      </c>
      <c r="K53" s="157">
        <f>240+997.5</f>
        <v>1237.5</v>
      </c>
      <c r="L53" s="157">
        <v>0</v>
      </c>
      <c r="M53" s="157">
        <f>223.2+18-241.2</f>
        <v>0</v>
      </c>
      <c r="N53" s="155">
        <f t="shared" si="5"/>
        <v>1237.5</v>
      </c>
      <c r="O53" s="167">
        <f t="shared" si="6"/>
        <v>1.2281659388646289</v>
      </c>
      <c r="P53" s="127">
        <f t="shared" si="7"/>
        <v>21666.149999999998</v>
      </c>
    </row>
    <row r="54" spans="2:16" s="59" customFormat="1" ht="20.100000000000001" customHeight="1" x14ac:dyDescent="0.25">
      <c r="B54" s="67">
        <v>49</v>
      </c>
      <c r="C54" s="108" t="s">
        <v>197</v>
      </c>
      <c r="D54" s="113" t="s">
        <v>198</v>
      </c>
      <c r="E54" s="68" t="s">
        <v>281</v>
      </c>
      <c r="F54" s="118">
        <v>1310.0999999999999</v>
      </c>
      <c r="G54" s="103">
        <v>18.315999999999999</v>
      </c>
      <c r="H54" s="120">
        <f t="shared" si="4"/>
        <v>23995.791599999997</v>
      </c>
      <c r="I54" s="63"/>
      <c r="J54" s="157">
        <v>0</v>
      </c>
      <c r="K54" s="157">
        <f>864+446.1</f>
        <v>1310.0999999999999</v>
      </c>
      <c r="L54" s="157">
        <v>0</v>
      </c>
      <c r="M54" s="185">
        <v>153.6</v>
      </c>
      <c r="N54" s="155">
        <f t="shared" si="5"/>
        <v>1463.6999999999998</v>
      </c>
      <c r="O54" s="167">
        <f t="shared" si="6"/>
        <v>1.1172429585527821</v>
      </c>
      <c r="P54" s="127">
        <f t="shared" si="7"/>
        <v>26809.129199999996</v>
      </c>
    </row>
    <row r="55" spans="2:16" s="59" customFormat="1" ht="20.100000000000001" customHeight="1" x14ac:dyDescent="0.25">
      <c r="B55" s="67">
        <v>50</v>
      </c>
      <c r="C55" s="108" t="s">
        <v>199</v>
      </c>
      <c r="D55" s="113" t="s">
        <v>200</v>
      </c>
      <c r="E55" s="68" t="s">
        <v>281</v>
      </c>
      <c r="F55" s="153">
        <v>1243</v>
      </c>
      <c r="G55" s="103">
        <v>19.123999999999999</v>
      </c>
      <c r="H55" s="120">
        <f t="shared" si="4"/>
        <v>23771.131999999998</v>
      </c>
      <c r="I55" s="63"/>
      <c r="J55" s="157">
        <v>0</v>
      </c>
      <c r="K55" s="157">
        <f>100.8+307.2+187+648</f>
        <v>1243</v>
      </c>
      <c r="L55" s="155">
        <v>0</v>
      </c>
      <c r="M55" s="157">
        <v>0</v>
      </c>
      <c r="N55" s="155">
        <f t="shared" si="5"/>
        <v>1243</v>
      </c>
      <c r="O55" s="160">
        <f t="shared" si="6"/>
        <v>1</v>
      </c>
      <c r="P55" s="127">
        <f t="shared" si="7"/>
        <v>23771.131999999998</v>
      </c>
    </row>
    <row r="56" spans="2:16" s="59" customFormat="1" ht="20.100000000000001" customHeight="1" x14ac:dyDescent="0.25">
      <c r="B56" s="67">
        <v>51</v>
      </c>
      <c r="C56" s="108" t="s">
        <v>201</v>
      </c>
      <c r="D56" s="113" t="s">
        <v>202</v>
      </c>
      <c r="E56" s="68" t="s">
        <v>281</v>
      </c>
      <c r="F56" s="118">
        <v>403.7</v>
      </c>
      <c r="G56" s="103">
        <v>19.931999999999999</v>
      </c>
      <c r="H56" s="120">
        <f t="shared" si="4"/>
        <v>8046.5483999999988</v>
      </c>
      <c r="I56" s="63"/>
      <c r="J56" s="157">
        <v>0</v>
      </c>
      <c r="K56" s="157">
        <v>403.7</v>
      </c>
      <c r="L56" s="155">
        <v>0</v>
      </c>
      <c r="M56" s="157">
        <v>0</v>
      </c>
      <c r="N56" s="155">
        <f t="shared" si="5"/>
        <v>403.7</v>
      </c>
      <c r="O56" s="160">
        <f t="shared" si="6"/>
        <v>1</v>
      </c>
      <c r="P56" s="127">
        <f t="shared" si="7"/>
        <v>8046.5483999999988</v>
      </c>
    </row>
    <row r="57" spans="2:16" s="59" customFormat="1" ht="20.100000000000001" customHeight="1" x14ac:dyDescent="0.25">
      <c r="B57" s="67">
        <v>52</v>
      </c>
      <c r="C57" s="108" t="s">
        <v>203</v>
      </c>
      <c r="D57" s="113" t="s">
        <v>204</v>
      </c>
      <c r="E57" s="68" t="s">
        <v>281</v>
      </c>
      <c r="F57" s="118">
        <v>822.8</v>
      </c>
      <c r="G57" s="103">
        <v>20.74</v>
      </c>
      <c r="H57" s="120">
        <f t="shared" si="4"/>
        <v>17064.871999999999</v>
      </c>
      <c r="I57" s="63"/>
      <c r="J57" s="157">
        <v>0</v>
      </c>
      <c r="K57" s="157">
        <f>648+174.84-0.04</f>
        <v>822.80000000000007</v>
      </c>
      <c r="L57" s="157">
        <v>0</v>
      </c>
      <c r="M57" s="185">
        <v>211</v>
      </c>
      <c r="N57" s="155">
        <f t="shared" si="5"/>
        <v>1033.8000000000002</v>
      </c>
      <c r="O57" s="167">
        <f t="shared" si="6"/>
        <v>1.256441419543024</v>
      </c>
      <c r="P57" s="127">
        <f t="shared" si="7"/>
        <v>21441.012000000002</v>
      </c>
    </row>
    <row r="58" spans="2:16" s="59" customFormat="1" ht="20.100000000000001" customHeight="1" x14ac:dyDescent="0.25">
      <c r="B58" s="67">
        <v>53</v>
      </c>
      <c r="C58" s="108" t="s">
        <v>205</v>
      </c>
      <c r="D58" s="113" t="s">
        <v>206</v>
      </c>
      <c r="E58" s="68" t="s">
        <v>281</v>
      </c>
      <c r="F58" s="118">
        <v>11.88</v>
      </c>
      <c r="G58" s="103">
        <v>21.547999999999998</v>
      </c>
      <c r="H58" s="120">
        <f t="shared" si="4"/>
        <v>255.99024</v>
      </c>
      <c r="I58" s="63"/>
      <c r="J58" s="157">
        <v>0</v>
      </c>
      <c r="K58" s="157">
        <v>11.88</v>
      </c>
      <c r="L58" s="155">
        <v>0</v>
      </c>
      <c r="M58" s="157">
        <v>0</v>
      </c>
      <c r="N58" s="155">
        <f t="shared" si="5"/>
        <v>11.88</v>
      </c>
      <c r="O58" s="160">
        <f t="shared" si="6"/>
        <v>1</v>
      </c>
      <c r="P58" s="127">
        <f t="shared" si="7"/>
        <v>255.99024</v>
      </c>
    </row>
    <row r="59" spans="2:16" s="180" customFormat="1" ht="20.100000000000001" customHeight="1" x14ac:dyDescent="0.25">
      <c r="B59" s="170">
        <v>54</v>
      </c>
      <c r="C59" s="181" t="s">
        <v>207</v>
      </c>
      <c r="D59" s="182" t="s">
        <v>208</v>
      </c>
      <c r="E59" s="173" t="s">
        <v>281</v>
      </c>
      <c r="F59" s="183">
        <v>229.9</v>
      </c>
      <c r="G59" s="184">
        <v>17.507999999999999</v>
      </c>
      <c r="H59" s="176">
        <f t="shared" si="4"/>
        <v>4025.0891999999999</v>
      </c>
      <c r="I59" s="177"/>
      <c r="J59" s="185">
        <v>0</v>
      </c>
      <c r="K59" s="165">
        <v>0</v>
      </c>
      <c r="L59" s="165">
        <v>0</v>
      </c>
      <c r="M59" s="165">
        <v>241.2</v>
      </c>
      <c r="N59" s="165">
        <f>SUM(J59:M59)</f>
        <v>241.2</v>
      </c>
      <c r="O59" s="178">
        <f t="shared" si="6"/>
        <v>1.0491518051326663</v>
      </c>
      <c r="P59" s="179">
        <f t="shared" si="7"/>
        <v>4222.9295999999995</v>
      </c>
    </row>
    <row r="60" spans="2:16" s="59" customFormat="1" ht="20.100000000000001" customHeight="1" x14ac:dyDescent="0.25">
      <c r="B60" s="67">
        <v>55</v>
      </c>
      <c r="C60" s="108" t="s">
        <v>197</v>
      </c>
      <c r="D60" s="113" t="s">
        <v>198</v>
      </c>
      <c r="E60" s="68" t="s">
        <v>281</v>
      </c>
      <c r="F60" s="118">
        <v>229.9</v>
      </c>
      <c r="G60" s="103">
        <v>18.315999999999999</v>
      </c>
      <c r="H60" s="120">
        <f t="shared" si="4"/>
        <v>4210.8483999999999</v>
      </c>
      <c r="I60" s="63"/>
      <c r="J60" s="157">
        <v>0</v>
      </c>
      <c r="K60" s="157">
        <f>230.7-0.8</f>
        <v>229.89999999999998</v>
      </c>
      <c r="L60" s="157">
        <v>0</v>
      </c>
      <c r="M60" s="185">
        <v>280.8</v>
      </c>
      <c r="N60" s="155">
        <f t="shared" si="5"/>
        <v>510.7</v>
      </c>
      <c r="O60" s="167">
        <f t="shared" si="6"/>
        <v>2.2214006089604177</v>
      </c>
      <c r="P60" s="127">
        <f t="shared" si="7"/>
        <v>9353.9811999999984</v>
      </c>
    </row>
    <row r="61" spans="2:16" s="59" customFormat="1" ht="20.100000000000001" customHeight="1" x14ac:dyDescent="0.25">
      <c r="B61" s="67">
        <v>56</v>
      </c>
      <c r="C61" s="108" t="s">
        <v>94</v>
      </c>
      <c r="D61" s="113" t="s">
        <v>209</v>
      </c>
      <c r="E61" s="68" t="s">
        <v>281</v>
      </c>
      <c r="F61" s="118">
        <v>5869.6</v>
      </c>
      <c r="G61" s="103">
        <v>11.313000000000001</v>
      </c>
      <c r="H61" s="120">
        <f t="shared" si="4"/>
        <v>66402.784800000009</v>
      </c>
      <c r="I61" s="63"/>
      <c r="J61" s="157">
        <v>5869.6009999999997</v>
      </c>
      <c r="K61" s="155">
        <v>0</v>
      </c>
      <c r="L61" s="155">
        <v>0</v>
      </c>
      <c r="M61" s="155">
        <v>0</v>
      </c>
      <c r="N61" s="155">
        <f t="shared" si="5"/>
        <v>5869.6009999999997</v>
      </c>
      <c r="O61" s="160">
        <f t="shared" si="6"/>
        <v>1.0000001703693606</v>
      </c>
      <c r="P61" s="127">
        <f t="shared" si="7"/>
        <v>66402.796113000004</v>
      </c>
    </row>
    <row r="62" spans="2:16" s="59" customFormat="1" ht="20.100000000000001" customHeight="1" x14ac:dyDescent="0.25">
      <c r="B62" s="67">
        <v>57</v>
      </c>
      <c r="C62" s="108" t="s">
        <v>70</v>
      </c>
      <c r="D62" s="113" t="s">
        <v>210</v>
      </c>
      <c r="E62" s="68" t="s">
        <v>281</v>
      </c>
      <c r="F62" s="118">
        <v>6906.9</v>
      </c>
      <c r="G62" s="103">
        <v>15.084</v>
      </c>
      <c r="H62" s="120">
        <f t="shared" si="4"/>
        <v>104183.67959999999</v>
      </c>
      <c r="I62" s="63"/>
      <c r="J62" s="157">
        <v>6906.9</v>
      </c>
      <c r="K62" s="155">
        <v>0</v>
      </c>
      <c r="L62" s="155">
        <v>0</v>
      </c>
      <c r="M62" s="155">
        <v>0</v>
      </c>
      <c r="N62" s="155">
        <f t="shared" si="5"/>
        <v>6906.9</v>
      </c>
      <c r="O62" s="160">
        <f t="shared" si="6"/>
        <v>1</v>
      </c>
      <c r="P62" s="127">
        <f t="shared" si="7"/>
        <v>104183.67959999999</v>
      </c>
    </row>
    <row r="63" spans="2:16" s="59" customFormat="1" ht="20.100000000000001" customHeight="1" x14ac:dyDescent="0.25">
      <c r="B63" s="67">
        <v>58</v>
      </c>
      <c r="C63" s="108" t="s">
        <v>73</v>
      </c>
      <c r="D63" s="113" t="s">
        <v>211</v>
      </c>
      <c r="E63" s="68" t="s">
        <v>281</v>
      </c>
      <c r="F63" s="118">
        <v>2156</v>
      </c>
      <c r="G63" s="103">
        <v>18.855</v>
      </c>
      <c r="H63" s="120">
        <f t="shared" si="4"/>
        <v>40651.379999999997</v>
      </c>
      <c r="I63" s="63"/>
      <c r="J63" s="157">
        <v>2156</v>
      </c>
      <c r="K63" s="155">
        <v>0</v>
      </c>
      <c r="L63" s="155">
        <v>0</v>
      </c>
      <c r="M63" s="155">
        <v>0</v>
      </c>
      <c r="N63" s="155">
        <f t="shared" si="5"/>
        <v>2156</v>
      </c>
      <c r="O63" s="160">
        <f t="shared" si="6"/>
        <v>1</v>
      </c>
      <c r="P63" s="127">
        <f t="shared" si="7"/>
        <v>40651.379999999997</v>
      </c>
    </row>
    <row r="64" spans="2:16" s="59" customFormat="1" ht="20.100000000000001" customHeight="1" x14ac:dyDescent="0.25">
      <c r="B64" s="67">
        <v>59</v>
      </c>
      <c r="C64" s="169" t="s">
        <v>97</v>
      </c>
      <c r="D64" s="113" t="s">
        <v>212</v>
      </c>
      <c r="E64" s="68" t="s">
        <v>272</v>
      </c>
      <c r="F64" s="118">
        <v>1</v>
      </c>
      <c r="G64" s="103"/>
      <c r="H64" s="120">
        <f t="shared" si="4"/>
        <v>0</v>
      </c>
      <c r="I64" s="63"/>
      <c r="J64" s="157">
        <v>0</v>
      </c>
      <c r="K64" s="155">
        <v>0</v>
      </c>
      <c r="L64" s="155">
        <v>0</v>
      </c>
      <c r="M64" s="155">
        <v>0</v>
      </c>
      <c r="N64" s="155">
        <f t="shared" si="5"/>
        <v>0</v>
      </c>
      <c r="O64" s="166">
        <f t="shared" si="6"/>
        <v>0</v>
      </c>
      <c r="P64" s="127">
        <f t="shared" si="7"/>
        <v>0</v>
      </c>
    </row>
    <row r="65" spans="2:16" s="59" customFormat="1" ht="20.100000000000001" customHeight="1" x14ac:dyDescent="0.25">
      <c r="B65" s="67">
        <v>60</v>
      </c>
      <c r="C65" s="108" t="s">
        <v>214</v>
      </c>
      <c r="D65" s="113" t="s">
        <v>215</v>
      </c>
      <c r="E65" s="68" t="s">
        <v>280</v>
      </c>
      <c r="F65" s="118">
        <v>1.1000000000000001</v>
      </c>
      <c r="G65" s="103">
        <v>6.3410000000000002</v>
      </c>
      <c r="H65" s="120">
        <f t="shared" si="4"/>
        <v>6.9751000000000012</v>
      </c>
      <c r="I65" s="63"/>
      <c r="J65" s="157">
        <v>0</v>
      </c>
      <c r="K65" s="157">
        <v>1.1000000000000001</v>
      </c>
      <c r="L65" s="155">
        <v>0</v>
      </c>
      <c r="M65" s="155">
        <v>0</v>
      </c>
      <c r="N65" s="155">
        <f t="shared" si="5"/>
        <v>1.1000000000000001</v>
      </c>
      <c r="O65" s="160">
        <f t="shared" si="6"/>
        <v>1</v>
      </c>
      <c r="P65" s="127">
        <f t="shared" si="7"/>
        <v>6.9751000000000012</v>
      </c>
    </row>
    <row r="66" spans="2:16" s="59" customFormat="1" ht="20.100000000000001" customHeight="1" x14ac:dyDescent="0.25">
      <c r="B66" s="67">
        <v>61</v>
      </c>
      <c r="C66" s="108" t="s">
        <v>216</v>
      </c>
      <c r="D66" s="113" t="s">
        <v>217</v>
      </c>
      <c r="E66" s="68" t="s">
        <v>280</v>
      </c>
      <c r="F66" s="118">
        <v>20.9</v>
      </c>
      <c r="G66" s="103">
        <v>6.95</v>
      </c>
      <c r="H66" s="120">
        <f t="shared" si="4"/>
        <v>145.255</v>
      </c>
      <c r="I66" s="63"/>
      <c r="J66" s="157">
        <v>0</v>
      </c>
      <c r="K66" s="157">
        <v>20.9</v>
      </c>
      <c r="L66" s="155">
        <v>0</v>
      </c>
      <c r="M66" s="155">
        <v>0</v>
      </c>
      <c r="N66" s="155">
        <f t="shared" si="5"/>
        <v>20.9</v>
      </c>
      <c r="O66" s="160">
        <f t="shared" si="6"/>
        <v>1</v>
      </c>
      <c r="P66" s="127">
        <f t="shared" si="7"/>
        <v>145.255</v>
      </c>
    </row>
    <row r="67" spans="2:16" s="59" customFormat="1" ht="20.100000000000001" customHeight="1" x14ac:dyDescent="0.25">
      <c r="B67" s="67">
        <v>62</v>
      </c>
      <c r="C67" s="108" t="s">
        <v>218</v>
      </c>
      <c r="D67" s="113" t="s">
        <v>219</v>
      </c>
      <c r="E67" s="68" t="s">
        <v>280</v>
      </c>
      <c r="F67" s="118">
        <v>8.8000000000000007</v>
      </c>
      <c r="G67" s="103">
        <v>9.6270000000000007</v>
      </c>
      <c r="H67" s="120">
        <f t="shared" si="4"/>
        <v>84.717600000000019</v>
      </c>
      <c r="I67" s="63"/>
      <c r="J67" s="157">
        <v>0</v>
      </c>
      <c r="K67" s="157">
        <v>8.8000000000000007</v>
      </c>
      <c r="L67" s="155">
        <v>0</v>
      </c>
      <c r="M67" s="155">
        <v>0</v>
      </c>
      <c r="N67" s="155">
        <f t="shared" si="5"/>
        <v>8.8000000000000007</v>
      </c>
      <c r="O67" s="160">
        <f t="shared" si="6"/>
        <v>1</v>
      </c>
      <c r="P67" s="127">
        <f t="shared" si="7"/>
        <v>84.717600000000019</v>
      </c>
    </row>
    <row r="68" spans="2:16" s="59" customFormat="1" ht="20.100000000000001" customHeight="1" x14ac:dyDescent="0.25">
      <c r="B68" s="67">
        <v>63</v>
      </c>
      <c r="C68" s="108" t="s">
        <v>220</v>
      </c>
      <c r="D68" s="113" t="s">
        <v>221</v>
      </c>
      <c r="E68" s="68" t="s">
        <v>280</v>
      </c>
      <c r="F68" s="118">
        <v>1.1000000000000001</v>
      </c>
      <c r="G68" s="103">
        <v>14.464</v>
      </c>
      <c r="H68" s="120">
        <f t="shared" si="4"/>
        <v>15.910400000000001</v>
      </c>
      <c r="I68" s="63"/>
      <c r="J68" s="157">
        <v>0</v>
      </c>
      <c r="K68" s="157">
        <v>1.1000000000000001</v>
      </c>
      <c r="L68" s="155">
        <v>0</v>
      </c>
      <c r="M68" s="155">
        <v>0</v>
      </c>
      <c r="N68" s="155">
        <f t="shared" si="5"/>
        <v>1.1000000000000001</v>
      </c>
      <c r="O68" s="160">
        <f t="shared" si="6"/>
        <v>1</v>
      </c>
      <c r="P68" s="127">
        <f t="shared" si="7"/>
        <v>15.910400000000001</v>
      </c>
    </row>
    <row r="69" spans="2:16" s="59" customFormat="1" ht="20.100000000000001" customHeight="1" x14ac:dyDescent="0.25">
      <c r="B69" s="67">
        <v>64</v>
      </c>
      <c r="C69" s="108" t="s">
        <v>222</v>
      </c>
      <c r="D69" s="113" t="s">
        <v>223</v>
      </c>
      <c r="E69" s="68" t="s">
        <v>280</v>
      </c>
      <c r="F69" s="118">
        <v>2.2000000000000002</v>
      </c>
      <c r="G69" s="103">
        <v>12.023999999999999</v>
      </c>
      <c r="H69" s="120">
        <f t="shared" si="4"/>
        <v>26.4528</v>
      </c>
      <c r="I69" s="63"/>
      <c r="J69" s="157">
        <v>0</v>
      </c>
      <c r="K69" s="157">
        <v>2.2000000000000002</v>
      </c>
      <c r="L69" s="155">
        <v>0</v>
      </c>
      <c r="M69" s="155">
        <v>0</v>
      </c>
      <c r="N69" s="155">
        <f t="shared" si="5"/>
        <v>2.2000000000000002</v>
      </c>
      <c r="O69" s="160">
        <f t="shared" si="6"/>
        <v>1</v>
      </c>
      <c r="P69" s="127">
        <f t="shared" si="7"/>
        <v>26.4528</v>
      </c>
    </row>
    <row r="70" spans="2:16" s="59" customFormat="1" ht="20.100000000000001" customHeight="1" x14ac:dyDescent="0.25">
      <c r="B70" s="67">
        <v>65</v>
      </c>
      <c r="C70" s="108" t="s">
        <v>224</v>
      </c>
      <c r="D70" s="113" t="s">
        <v>225</v>
      </c>
      <c r="E70" s="68" t="s">
        <v>280</v>
      </c>
      <c r="F70" s="118">
        <v>908.6</v>
      </c>
      <c r="G70" s="103">
        <v>11.092000000000001</v>
      </c>
      <c r="H70" s="120">
        <f t="shared" si="4"/>
        <v>10078.191200000001</v>
      </c>
      <c r="I70" s="63"/>
      <c r="J70" s="157">
        <v>0</v>
      </c>
      <c r="K70" s="157">
        <v>908.6</v>
      </c>
      <c r="L70" s="155">
        <v>0</v>
      </c>
      <c r="M70" s="155">
        <v>0</v>
      </c>
      <c r="N70" s="155">
        <f t="shared" si="5"/>
        <v>908.6</v>
      </c>
      <c r="O70" s="160">
        <f t="shared" ref="O70:O90" si="8">N70/F70</f>
        <v>1</v>
      </c>
      <c r="P70" s="127">
        <f t="shared" ref="P70:P90" si="9">N70*G70</f>
        <v>10078.191200000001</v>
      </c>
    </row>
    <row r="71" spans="2:16" s="59" customFormat="1" ht="20.100000000000001" customHeight="1" x14ac:dyDescent="0.25">
      <c r="B71" s="67">
        <v>66</v>
      </c>
      <c r="C71" s="108" t="s">
        <v>226</v>
      </c>
      <c r="D71" s="113" t="s">
        <v>227</v>
      </c>
      <c r="E71" s="68" t="s">
        <v>280</v>
      </c>
      <c r="F71" s="118">
        <v>193.6</v>
      </c>
      <c r="G71" s="103">
        <v>14.625999999999999</v>
      </c>
      <c r="H71" s="120">
        <f t="shared" si="4"/>
        <v>2831.5935999999997</v>
      </c>
      <c r="I71" s="63"/>
      <c r="J71" s="157">
        <v>0</v>
      </c>
      <c r="K71" s="157">
        <v>193.6</v>
      </c>
      <c r="L71" s="155">
        <v>0</v>
      </c>
      <c r="M71" s="155">
        <v>0</v>
      </c>
      <c r="N71" s="155">
        <f t="shared" si="5"/>
        <v>193.6</v>
      </c>
      <c r="O71" s="160">
        <f t="shared" si="8"/>
        <v>1</v>
      </c>
      <c r="P71" s="127">
        <f t="shared" si="9"/>
        <v>2831.5935999999997</v>
      </c>
    </row>
    <row r="72" spans="2:16" s="59" customFormat="1" ht="20.100000000000001" customHeight="1" x14ac:dyDescent="0.25">
      <c r="B72" s="67">
        <v>67</v>
      </c>
      <c r="C72" s="108" t="s">
        <v>228</v>
      </c>
      <c r="D72" s="113" t="s">
        <v>229</v>
      </c>
      <c r="E72" s="68" t="s">
        <v>280</v>
      </c>
      <c r="F72" s="118">
        <v>85.8</v>
      </c>
      <c r="G72" s="103">
        <v>21.123000000000001</v>
      </c>
      <c r="H72" s="120">
        <f t="shared" ref="H72:H90" si="10">F72*G72</f>
        <v>1812.3534</v>
      </c>
      <c r="I72" s="63"/>
      <c r="J72" s="157">
        <v>0</v>
      </c>
      <c r="K72" s="157">
        <v>85.8</v>
      </c>
      <c r="L72" s="155">
        <v>0</v>
      </c>
      <c r="M72" s="155">
        <v>0</v>
      </c>
      <c r="N72" s="155">
        <f t="shared" ref="N72:N89" si="11">SUM(J72:M72)</f>
        <v>85.8</v>
      </c>
      <c r="O72" s="160">
        <f t="shared" si="8"/>
        <v>1</v>
      </c>
      <c r="P72" s="127">
        <f t="shared" si="9"/>
        <v>1812.3534</v>
      </c>
    </row>
    <row r="73" spans="2:16" s="59" customFormat="1" ht="20.100000000000001" customHeight="1" x14ac:dyDescent="0.25">
      <c r="B73" s="67">
        <v>68</v>
      </c>
      <c r="C73" s="108" t="s">
        <v>230</v>
      </c>
      <c r="D73" s="113" t="s">
        <v>231</v>
      </c>
      <c r="E73" s="68" t="s">
        <v>280</v>
      </c>
      <c r="F73" s="118">
        <v>34.1</v>
      </c>
      <c r="G73" s="103">
        <v>25.184000000000001</v>
      </c>
      <c r="H73" s="120">
        <f t="shared" si="10"/>
        <v>858.77440000000013</v>
      </c>
      <c r="I73" s="63"/>
      <c r="J73" s="157">
        <v>0</v>
      </c>
      <c r="K73" s="157">
        <v>34.1</v>
      </c>
      <c r="L73" s="155">
        <v>0</v>
      </c>
      <c r="M73" s="155">
        <v>0</v>
      </c>
      <c r="N73" s="155">
        <f t="shared" si="11"/>
        <v>34.1</v>
      </c>
      <c r="O73" s="160">
        <f t="shared" si="8"/>
        <v>1</v>
      </c>
      <c r="P73" s="127">
        <f t="shared" si="9"/>
        <v>858.77440000000013</v>
      </c>
    </row>
    <row r="74" spans="2:16" s="59" customFormat="1" ht="20.100000000000001" customHeight="1" x14ac:dyDescent="0.25">
      <c r="B74" s="67">
        <v>69</v>
      </c>
      <c r="C74" s="108" t="s">
        <v>232</v>
      </c>
      <c r="D74" s="113" t="s">
        <v>233</v>
      </c>
      <c r="E74" s="68" t="s">
        <v>280</v>
      </c>
      <c r="F74" s="118">
        <v>38.5</v>
      </c>
      <c r="G74" s="103">
        <v>33.512999999999998</v>
      </c>
      <c r="H74" s="120">
        <f t="shared" si="10"/>
        <v>1290.2504999999999</v>
      </c>
      <c r="I74" s="63"/>
      <c r="J74" s="157">
        <v>0</v>
      </c>
      <c r="K74" s="157">
        <f>38.58-0.08</f>
        <v>38.5</v>
      </c>
      <c r="L74" s="155">
        <v>0</v>
      </c>
      <c r="M74" s="155">
        <v>0</v>
      </c>
      <c r="N74" s="155">
        <f t="shared" si="11"/>
        <v>38.5</v>
      </c>
      <c r="O74" s="160">
        <f t="shared" si="8"/>
        <v>1</v>
      </c>
      <c r="P74" s="127">
        <f t="shared" si="9"/>
        <v>1290.2504999999999</v>
      </c>
    </row>
    <row r="75" spans="2:16" s="59" customFormat="1" ht="20.100000000000001" customHeight="1" x14ac:dyDescent="0.25">
      <c r="B75" s="67">
        <v>70</v>
      </c>
      <c r="C75" s="108" t="s">
        <v>298</v>
      </c>
      <c r="D75" s="113" t="s">
        <v>235</v>
      </c>
      <c r="E75" s="68" t="s">
        <v>280</v>
      </c>
      <c r="F75" s="118">
        <v>125.4</v>
      </c>
      <c r="G75" s="103">
        <v>56.052</v>
      </c>
      <c r="H75" s="120">
        <f t="shared" si="10"/>
        <v>7028.9207999999999</v>
      </c>
      <c r="I75" s="63"/>
      <c r="J75" s="157">
        <v>0</v>
      </c>
      <c r="K75" s="157">
        <v>125.4</v>
      </c>
      <c r="L75" s="155">
        <v>0</v>
      </c>
      <c r="M75" s="155">
        <v>0</v>
      </c>
      <c r="N75" s="155">
        <f t="shared" si="11"/>
        <v>125.4</v>
      </c>
      <c r="O75" s="160">
        <f t="shared" si="8"/>
        <v>1</v>
      </c>
      <c r="P75" s="127">
        <f t="shared" si="9"/>
        <v>7028.9207999999999</v>
      </c>
    </row>
    <row r="76" spans="2:16" s="59" customFormat="1" ht="20.100000000000001" customHeight="1" x14ac:dyDescent="0.25">
      <c r="B76" s="67">
        <v>71</v>
      </c>
      <c r="C76" s="108" t="s">
        <v>236</v>
      </c>
      <c r="D76" s="114" t="s">
        <v>237</v>
      </c>
      <c r="E76" s="68" t="s">
        <v>280</v>
      </c>
      <c r="F76" s="118">
        <v>39.6</v>
      </c>
      <c r="G76" s="103">
        <v>44.68</v>
      </c>
      <c r="H76" s="120">
        <f t="shared" si="10"/>
        <v>1769.328</v>
      </c>
      <c r="I76" s="63"/>
      <c r="J76" s="157">
        <v>0</v>
      </c>
      <c r="K76" s="157">
        <v>39.6</v>
      </c>
      <c r="L76" s="155">
        <v>0</v>
      </c>
      <c r="M76" s="155">
        <v>0</v>
      </c>
      <c r="N76" s="155">
        <f t="shared" si="11"/>
        <v>39.6</v>
      </c>
      <c r="O76" s="160">
        <f t="shared" si="8"/>
        <v>1</v>
      </c>
      <c r="P76" s="127">
        <f t="shared" si="9"/>
        <v>1769.328</v>
      </c>
    </row>
    <row r="77" spans="2:16" s="59" customFormat="1" ht="20.100000000000001" customHeight="1" x14ac:dyDescent="0.25">
      <c r="B77" s="67">
        <v>72</v>
      </c>
      <c r="C77" s="108" t="s">
        <v>98</v>
      </c>
      <c r="D77" s="114" t="s">
        <v>240</v>
      </c>
      <c r="E77" s="68" t="s">
        <v>280</v>
      </c>
      <c r="F77" s="118">
        <v>43500</v>
      </c>
      <c r="G77" s="103">
        <v>0.61</v>
      </c>
      <c r="H77" s="120">
        <f t="shared" si="10"/>
        <v>26535</v>
      </c>
      <c r="I77" s="63"/>
      <c r="J77" s="157">
        <v>43500</v>
      </c>
      <c r="K77" s="155">
        <v>0</v>
      </c>
      <c r="L77" s="155">
        <v>0</v>
      </c>
      <c r="M77" s="155">
        <v>0</v>
      </c>
      <c r="N77" s="155">
        <f t="shared" si="11"/>
        <v>43500</v>
      </c>
      <c r="O77" s="160">
        <f t="shared" si="8"/>
        <v>1</v>
      </c>
      <c r="P77" s="127">
        <f t="shared" si="9"/>
        <v>26535</v>
      </c>
    </row>
    <row r="78" spans="2:16" s="59" customFormat="1" ht="20.100000000000001" customHeight="1" x14ac:dyDescent="0.25">
      <c r="B78" s="67">
        <v>73</v>
      </c>
      <c r="C78" s="108" t="s">
        <v>98</v>
      </c>
      <c r="D78" s="114" t="s">
        <v>241</v>
      </c>
      <c r="E78" s="68" t="s">
        <v>280</v>
      </c>
      <c r="F78" s="118">
        <v>13000</v>
      </c>
      <c r="G78" s="103">
        <v>1</v>
      </c>
      <c r="H78" s="120">
        <f t="shared" si="10"/>
        <v>13000</v>
      </c>
      <c r="I78" s="63"/>
      <c r="J78" s="157">
        <v>13000</v>
      </c>
      <c r="K78" s="155">
        <v>0</v>
      </c>
      <c r="L78" s="155">
        <v>0</v>
      </c>
      <c r="M78" s="155">
        <v>0</v>
      </c>
      <c r="N78" s="155">
        <f t="shared" si="11"/>
        <v>13000</v>
      </c>
      <c r="O78" s="160">
        <f t="shared" si="8"/>
        <v>1</v>
      </c>
      <c r="P78" s="127">
        <f t="shared" si="9"/>
        <v>13000</v>
      </c>
    </row>
    <row r="79" spans="2:16" s="59" customFormat="1" ht="20.100000000000001" customHeight="1" x14ac:dyDescent="0.25">
      <c r="B79" s="67">
        <v>74</v>
      </c>
      <c r="C79" s="108" t="s">
        <v>98</v>
      </c>
      <c r="D79" s="114" t="s">
        <v>252</v>
      </c>
      <c r="E79" s="102" t="s">
        <v>271</v>
      </c>
      <c r="F79" s="118">
        <v>72000</v>
      </c>
      <c r="G79" s="103">
        <v>0.08</v>
      </c>
      <c r="H79" s="120">
        <f t="shared" si="10"/>
        <v>5760</v>
      </c>
      <c r="I79" s="63"/>
      <c r="J79" s="157">
        <v>72000</v>
      </c>
      <c r="K79" s="155">
        <v>0</v>
      </c>
      <c r="L79" s="155">
        <v>0</v>
      </c>
      <c r="M79" s="155">
        <v>0</v>
      </c>
      <c r="N79" s="155">
        <f t="shared" si="11"/>
        <v>72000</v>
      </c>
      <c r="O79" s="160">
        <f t="shared" si="8"/>
        <v>1</v>
      </c>
      <c r="P79" s="127">
        <f t="shared" si="9"/>
        <v>5760</v>
      </c>
    </row>
    <row r="80" spans="2:16" s="59" customFormat="1" ht="20.100000000000001" customHeight="1" x14ac:dyDescent="0.25">
      <c r="B80" s="67">
        <v>75</v>
      </c>
      <c r="C80" s="108" t="s">
        <v>98</v>
      </c>
      <c r="D80" s="114" t="s">
        <v>253</v>
      </c>
      <c r="E80" s="102" t="s">
        <v>271</v>
      </c>
      <c r="F80" s="118">
        <v>3500</v>
      </c>
      <c r="G80" s="103">
        <v>0.08</v>
      </c>
      <c r="H80" s="120">
        <f t="shared" si="10"/>
        <v>280</v>
      </c>
      <c r="I80" s="63"/>
      <c r="J80" s="157">
        <v>3500</v>
      </c>
      <c r="K80" s="155">
        <v>0</v>
      </c>
      <c r="L80" s="155">
        <v>0</v>
      </c>
      <c r="M80" s="155">
        <v>0</v>
      </c>
      <c r="N80" s="155">
        <f t="shared" si="11"/>
        <v>3500</v>
      </c>
      <c r="O80" s="160">
        <f t="shared" si="8"/>
        <v>1</v>
      </c>
      <c r="P80" s="127">
        <f t="shared" si="9"/>
        <v>280</v>
      </c>
    </row>
    <row r="81" spans="2:16" s="59" customFormat="1" ht="20.100000000000001" customHeight="1" x14ac:dyDescent="0.25">
      <c r="B81" s="67">
        <v>76</v>
      </c>
      <c r="C81" s="108" t="s">
        <v>98</v>
      </c>
      <c r="D81" s="114" t="s">
        <v>242</v>
      </c>
      <c r="E81" s="102" t="s">
        <v>271</v>
      </c>
      <c r="F81" s="118">
        <v>120000</v>
      </c>
      <c r="G81" s="103">
        <v>6.6000000000000003E-2</v>
      </c>
      <c r="H81" s="120">
        <f t="shared" si="10"/>
        <v>7920</v>
      </c>
      <c r="I81" s="63"/>
      <c r="J81" s="157">
        <v>120000</v>
      </c>
      <c r="K81" s="155">
        <v>0</v>
      </c>
      <c r="L81" s="155">
        <v>0</v>
      </c>
      <c r="M81" s="155">
        <v>0</v>
      </c>
      <c r="N81" s="155">
        <f t="shared" si="11"/>
        <v>120000</v>
      </c>
      <c r="O81" s="160">
        <f t="shared" si="8"/>
        <v>1</v>
      </c>
      <c r="P81" s="127">
        <f t="shared" si="9"/>
        <v>7920</v>
      </c>
    </row>
    <row r="82" spans="2:16" s="59" customFormat="1" ht="20.100000000000001" customHeight="1" x14ac:dyDescent="0.25">
      <c r="B82" s="67">
        <v>77</v>
      </c>
      <c r="C82" s="108" t="s">
        <v>98</v>
      </c>
      <c r="D82" s="114" t="s">
        <v>243</v>
      </c>
      <c r="E82" s="102" t="s">
        <v>271</v>
      </c>
      <c r="F82" s="118">
        <v>80000</v>
      </c>
      <c r="G82" s="103">
        <v>5.7000000000000002E-2</v>
      </c>
      <c r="H82" s="120">
        <f t="shared" si="10"/>
        <v>4560</v>
      </c>
      <c r="I82" s="63"/>
      <c r="J82" s="157">
        <v>80000</v>
      </c>
      <c r="K82" s="155">
        <v>0</v>
      </c>
      <c r="L82" s="155">
        <v>0</v>
      </c>
      <c r="M82" s="155">
        <v>0</v>
      </c>
      <c r="N82" s="155">
        <f t="shared" si="11"/>
        <v>80000</v>
      </c>
      <c r="O82" s="160">
        <f t="shared" si="8"/>
        <v>1</v>
      </c>
      <c r="P82" s="127">
        <f t="shared" si="9"/>
        <v>4560</v>
      </c>
    </row>
    <row r="83" spans="2:16" s="59" customFormat="1" ht="20.100000000000001" customHeight="1" x14ac:dyDescent="0.25">
      <c r="B83" s="67">
        <v>78</v>
      </c>
      <c r="C83" s="108" t="s">
        <v>98</v>
      </c>
      <c r="D83" s="114" t="s">
        <v>244</v>
      </c>
      <c r="E83" s="102" t="s">
        <v>271</v>
      </c>
      <c r="F83" s="118">
        <v>120000</v>
      </c>
      <c r="G83" s="103">
        <v>3.5999999999999997E-2</v>
      </c>
      <c r="H83" s="120">
        <f t="shared" si="10"/>
        <v>4320</v>
      </c>
      <c r="I83" s="63"/>
      <c r="J83" s="157">
        <v>53100</v>
      </c>
      <c r="K83" s="155">
        <v>0</v>
      </c>
      <c r="L83" s="155">
        <v>66900</v>
      </c>
      <c r="M83" s="155">
        <v>0</v>
      </c>
      <c r="N83" s="155">
        <f t="shared" si="11"/>
        <v>120000</v>
      </c>
      <c r="O83" s="160">
        <f t="shared" si="8"/>
        <v>1</v>
      </c>
      <c r="P83" s="127">
        <f t="shared" si="9"/>
        <v>4320</v>
      </c>
    </row>
    <row r="84" spans="2:16" s="59" customFormat="1" ht="20.100000000000001" customHeight="1" x14ac:dyDescent="0.25">
      <c r="B84" s="67">
        <v>79</v>
      </c>
      <c r="C84" s="108" t="s">
        <v>98</v>
      </c>
      <c r="D84" s="114" t="s">
        <v>245</v>
      </c>
      <c r="E84" s="102" t="s">
        <v>271</v>
      </c>
      <c r="F84" s="118">
        <v>3090</v>
      </c>
      <c r="G84" s="103">
        <v>6.6</v>
      </c>
      <c r="H84" s="120">
        <f t="shared" si="10"/>
        <v>20394</v>
      </c>
      <c r="I84" s="63"/>
      <c r="J84" s="157">
        <v>0</v>
      </c>
      <c r="K84" s="155">
        <v>0</v>
      </c>
      <c r="L84" s="155">
        <v>3090</v>
      </c>
      <c r="M84" s="165">
        <v>750</v>
      </c>
      <c r="N84" s="155">
        <f t="shared" si="11"/>
        <v>3840</v>
      </c>
      <c r="O84" s="167">
        <f t="shared" si="8"/>
        <v>1.2427184466019416</v>
      </c>
      <c r="P84" s="127">
        <f t="shared" si="9"/>
        <v>25344</v>
      </c>
    </row>
    <row r="85" spans="2:16" s="59" customFormat="1" ht="20.100000000000001" customHeight="1" x14ac:dyDescent="0.25">
      <c r="B85" s="67">
        <v>80</v>
      </c>
      <c r="C85" s="108" t="s">
        <v>98</v>
      </c>
      <c r="D85" s="114" t="s">
        <v>246</v>
      </c>
      <c r="E85" s="102" t="s">
        <v>271</v>
      </c>
      <c r="F85" s="118">
        <v>3200</v>
      </c>
      <c r="G85" s="103">
        <v>0.09</v>
      </c>
      <c r="H85" s="120">
        <f t="shared" si="10"/>
        <v>288</v>
      </c>
      <c r="I85" s="63"/>
      <c r="J85" s="157">
        <v>3200</v>
      </c>
      <c r="K85" s="155">
        <v>0</v>
      </c>
      <c r="L85" s="155">
        <v>0</v>
      </c>
      <c r="M85" s="155">
        <v>0</v>
      </c>
      <c r="N85" s="155">
        <f t="shared" si="11"/>
        <v>3200</v>
      </c>
      <c r="O85" s="160">
        <f t="shared" si="8"/>
        <v>1</v>
      </c>
      <c r="P85" s="127">
        <f t="shared" si="9"/>
        <v>288</v>
      </c>
    </row>
    <row r="86" spans="2:16" s="59" customFormat="1" ht="20.100000000000001" customHeight="1" x14ac:dyDescent="0.25">
      <c r="B86" s="67">
        <v>81</v>
      </c>
      <c r="C86" s="108" t="s">
        <v>98</v>
      </c>
      <c r="D86" s="114" t="s">
        <v>247</v>
      </c>
      <c r="E86" s="68" t="s">
        <v>280</v>
      </c>
      <c r="F86" s="118">
        <v>106000</v>
      </c>
      <c r="G86" s="103">
        <v>0.21</v>
      </c>
      <c r="H86" s="120">
        <f t="shared" si="10"/>
        <v>22260</v>
      </c>
      <c r="I86" s="63"/>
      <c r="J86" s="157">
        <v>106000</v>
      </c>
      <c r="K86" s="155">
        <v>0</v>
      </c>
      <c r="L86" s="155">
        <v>0</v>
      </c>
      <c r="M86" s="155">
        <v>0</v>
      </c>
      <c r="N86" s="155">
        <f t="shared" si="11"/>
        <v>106000</v>
      </c>
      <c r="O86" s="160">
        <f t="shared" si="8"/>
        <v>1</v>
      </c>
      <c r="P86" s="127">
        <f t="shared" si="9"/>
        <v>22260</v>
      </c>
    </row>
    <row r="87" spans="2:16" s="59" customFormat="1" ht="20.100000000000001" customHeight="1" x14ac:dyDescent="0.25">
      <c r="B87" s="67">
        <v>82</v>
      </c>
      <c r="C87" s="108" t="s">
        <v>98</v>
      </c>
      <c r="D87" s="114" t="s">
        <v>248</v>
      </c>
      <c r="E87" s="102" t="s">
        <v>283</v>
      </c>
      <c r="F87" s="118">
        <v>75</v>
      </c>
      <c r="G87" s="103">
        <v>15.95</v>
      </c>
      <c r="H87" s="120">
        <f t="shared" si="10"/>
        <v>1196.25</v>
      </c>
      <c r="I87" s="63"/>
      <c r="J87" s="157">
        <v>75</v>
      </c>
      <c r="K87" s="155">
        <v>0</v>
      </c>
      <c r="L87" s="155">
        <v>0</v>
      </c>
      <c r="M87" s="155">
        <v>0</v>
      </c>
      <c r="N87" s="155">
        <f t="shared" si="11"/>
        <v>75</v>
      </c>
      <c r="O87" s="160">
        <f t="shared" si="8"/>
        <v>1</v>
      </c>
      <c r="P87" s="127">
        <f t="shared" si="9"/>
        <v>1196.25</v>
      </c>
    </row>
    <row r="88" spans="2:16" s="59" customFormat="1" ht="20.100000000000001" customHeight="1" x14ac:dyDescent="0.25">
      <c r="B88" s="67">
        <v>83</v>
      </c>
      <c r="C88" s="108" t="s">
        <v>98</v>
      </c>
      <c r="D88" s="114" t="s">
        <v>111</v>
      </c>
      <c r="E88" s="102" t="s">
        <v>282</v>
      </c>
      <c r="F88" s="118">
        <v>2075</v>
      </c>
      <c r="G88" s="103">
        <v>2.65</v>
      </c>
      <c r="H88" s="120">
        <f t="shared" si="10"/>
        <v>5498.75</v>
      </c>
      <c r="I88" s="63"/>
      <c r="J88" s="157">
        <v>2075</v>
      </c>
      <c r="K88" s="155">
        <v>0</v>
      </c>
      <c r="L88" s="155">
        <v>0</v>
      </c>
      <c r="M88" s="155">
        <v>0</v>
      </c>
      <c r="N88" s="155">
        <f t="shared" si="11"/>
        <v>2075</v>
      </c>
      <c r="O88" s="160">
        <f t="shared" si="8"/>
        <v>1</v>
      </c>
      <c r="P88" s="127">
        <f t="shared" si="9"/>
        <v>5498.75</v>
      </c>
    </row>
    <row r="89" spans="2:16" s="59" customFormat="1" ht="20.100000000000001" customHeight="1" x14ac:dyDescent="0.25">
      <c r="B89" s="67">
        <v>84</v>
      </c>
      <c r="C89" s="108" t="s">
        <v>98</v>
      </c>
      <c r="D89" s="114" t="s">
        <v>113</v>
      </c>
      <c r="E89" s="102" t="s">
        <v>282</v>
      </c>
      <c r="F89" s="118">
        <v>550</v>
      </c>
      <c r="G89" s="103">
        <v>3</v>
      </c>
      <c r="H89" s="120">
        <f t="shared" si="10"/>
        <v>1650</v>
      </c>
      <c r="I89" s="63"/>
      <c r="J89" s="157">
        <v>550</v>
      </c>
      <c r="K89" s="155">
        <v>0</v>
      </c>
      <c r="L89" s="155">
        <v>0</v>
      </c>
      <c r="M89" s="155">
        <v>0</v>
      </c>
      <c r="N89" s="155">
        <f t="shared" si="11"/>
        <v>550</v>
      </c>
      <c r="O89" s="160">
        <f t="shared" si="8"/>
        <v>1</v>
      </c>
      <c r="P89" s="127">
        <f t="shared" si="9"/>
        <v>1650</v>
      </c>
    </row>
    <row r="90" spans="2:16" s="59" customFormat="1" ht="20.100000000000001" customHeight="1" x14ac:dyDescent="0.25">
      <c r="B90" s="71">
        <v>85</v>
      </c>
      <c r="C90" s="135" t="s">
        <v>98</v>
      </c>
      <c r="D90" s="136" t="s">
        <v>114</v>
      </c>
      <c r="E90" s="72" t="s">
        <v>282</v>
      </c>
      <c r="F90" s="137">
        <v>750</v>
      </c>
      <c r="G90" s="73">
        <v>1.3</v>
      </c>
      <c r="H90" s="138">
        <f t="shared" si="10"/>
        <v>975</v>
      </c>
      <c r="I90" s="63"/>
      <c r="J90" s="158">
        <v>750</v>
      </c>
      <c r="K90" s="158">
        <v>0</v>
      </c>
      <c r="L90" s="155">
        <v>0</v>
      </c>
      <c r="M90" s="158">
        <v>0</v>
      </c>
      <c r="N90" s="158">
        <f>SUM(J90:M90)</f>
        <v>750</v>
      </c>
      <c r="O90" s="161">
        <f t="shared" si="8"/>
        <v>1</v>
      </c>
      <c r="P90" s="134">
        <f t="shared" si="9"/>
        <v>975</v>
      </c>
    </row>
    <row r="91" spans="2:16" ht="5.0999999999999996" customHeight="1" x14ac:dyDescent="0.25">
      <c r="D91" s="75"/>
      <c r="E91" s="75"/>
      <c r="F91" s="189"/>
      <c r="G91" s="76"/>
      <c r="H91" s="196"/>
      <c r="I91" s="78"/>
      <c r="J91" s="188"/>
      <c r="K91" s="188"/>
      <c r="L91" s="188"/>
      <c r="M91" s="188"/>
      <c r="N91" s="188"/>
      <c r="O91" s="188"/>
      <c r="P91" s="191"/>
    </row>
    <row r="92" spans="2:16" s="81" customFormat="1" ht="24" thickBot="1" x14ac:dyDescent="0.3">
      <c r="D92" s="82"/>
      <c r="E92" s="82"/>
      <c r="F92" s="203"/>
      <c r="G92" s="83"/>
      <c r="H92" s="121">
        <f>SUBTOTAL(9,H6:H90)</f>
        <v>529403.56890000007</v>
      </c>
      <c r="I92" s="84"/>
      <c r="J92" s="85"/>
      <c r="K92" s="85"/>
      <c r="L92" s="85"/>
      <c r="M92" s="85"/>
      <c r="N92" s="85"/>
      <c r="O92" s="85"/>
      <c r="P92" s="121">
        <f>SUBTOTAL(9,P6:P90)</f>
        <v>560491.99621300003</v>
      </c>
    </row>
    <row r="93" spans="2:16" ht="20.100000000000001" customHeight="1" thickTop="1" x14ac:dyDescent="0.25">
      <c r="D93" s="75"/>
      <c r="E93" s="75"/>
      <c r="F93" s="204"/>
      <c r="G93" s="87"/>
      <c r="H93" s="189"/>
      <c r="I93" s="75"/>
      <c r="J93" s="189"/>
      <c r="K93" s="189"/>
      <c r="L93" s="189"/>
      <c r="M93" s="189"/>
      <c r="N93" s="189"/>
      <c r="O93" s="189"/>
      <c r="P93" s="189"/>
    </row>
    <row r="94" spans="2:16" ht="33.75" x14ac:dyDescent="0.25">
      <c r="B94" s="50" t="s">
        <v>273</v>
      </c>
      <c r="C94" s="50"/>
      <c r="D94" s="88"/>
      <c r="E94" s="50"/>
      <c r="F94" s="192"/>
      <c r="G94" s="88"/>
      <c r="H94" s="164" t="s">
        <v>274</v>
      </c>
      <c r="I94" s="90"/>
      <c r="J94" s="190" t="s">
        <v>275</v>
      </c>
      <c r="K94" s="190"/>
      <c r="L94" s="190"/>
      <c r="M94" s="190"/>
      <c r="N94" s="190"/>
      <c r="O94" s="190"/>
      <c r="P94" s="192"/>
    </row>
    <row r="95" spans="2:16" ht="6" customHeight="1" x14ac:dyDescent="0.25">
      <c r="G95" s="51"/>
      <c r="H95" s="197"/>
      <c r="I95" s="90"/>
    </row>
    <row r="96" spans="2:16" s="91" customFormat="1" ht="21.95" customHeight="1" x14ac:dyDescent="0.6">
      <c r="B96" s="91" t="s">
        <v>287</v>
      </c>
      <c r="F96" s="205"/>
      <c r="H96" s="198">
        <f>P92</f>
        <v>560491.99621300003</v>
      </c>
      <c r="I96" s="92"/>
      <c r="J96" s="195" t="s">
        <v>311</v>
      </c>
      <c r="K96" s="195"/>
      <c r="L96" s="195"/>
      <c r="M96" s="195"/>
      <c r="N96" s="195"/>
      <c r="O96" s="195"/>
      <c r="P96" s="195"/>
    </row>
    <row r="97" spans="2:25" s="91" customFormat="1" ht="21.95" customHeight="1" x14ac:dyDescent="0.6">
      <c r="B97" s="91" t="s">
        <v>300</v>
      </c>
      <c r="F97" s="205"/>
      <c r="H97" s="199">
        <f>'کنترل قرارداد (2)'!H96</f>
        <v>463875.35071299999</v>
      </c>
      <c r="I97" s="92"/>
      <c r="J97" s="195"/>
      <c r="K97" s="195"/>
      <c r="L97" s="195"/>
      <c r="M97" s="195"/>
      <c r="N97" s="195"/>
      <c r="O97" s="195"/>
      <c r="P97" s="195"/>
    </row>
    <row r="98" spans="2:25" s="91" customFormat="1" ht="21.95" customHeight="1" x14ac:dyDescent="0.6">
      <c r="B98" s="91" t="s">
        <v>308</v>
      </c>
      <c r="F98" s="205"/>
      <c r="H98" s="198">
        <f>H96-H97</f>
        <v>96616.645500000042</v>
      </c>
      <c r="I98" s="92"/>
      <c r="J98" s="195"/>
      <c r="K98" s="195"/>
      <c r="L98" s="195"/>
      <c r="M98" s="195"/>
      <c r="N98" s="195"/>
      <c r="O98" s="195"/>
      <c r="P98" s="195"/>
    </row>
    <row r="99" spans="2:25" ht="21.95" customHeight="1" x14ac:dyDescent="0.7">
      <c r="B99" s="94" t="s">
        <v>276</v>
      </c>
      <c r="C99" s="94"/>
      <c r="D99" s="91"/>
      <c r="E99" s="94"/>
      <c r="F99" s="205"/>
      <c r="G99" s="91"/>
      <c r="H99" s="201">
        <f>(H98*9%)</f>
        <v>8695.4980950000026</v>
      </c>
      <c r="I99" s="95"/>
      <c r="J99" s="195"/>
      <c r="K99" s="195"/>
      <c r="L99" s="195"/>
      <c r="M99" s="195"/>
      <c r="N99" s="195"/>
      <c r="O99" s="195"/>
      <c r="P99" s="195"/>
      <c r="V99" s="51">
        <v>12942.176023170003</v>
      </c>
      <c r="X99" s="51">
        <v>12942.18</v>
      </c>
      <c r="Y99" s="51">
        <v>3.9768299975548897E-3</v>
      </c>
    </row>
    <row r="100" spans="2:25" ht="21.95" customHeight="1" x14ac:dyDescent="0.7">
      <c r="B100" s="96" t="s">
        <v>309</v>
      </c>
      <c r="C100" s="96"/>
      <c r="D100" s="93"/>
      <c r="E100" s="96"/>
      <c r="F100" s="206"/>
      <c r="G100" s="93"/>
      <c r="H100" s="207">
        <f>SUM(H98:H99)</f>
        <v>105312.14359500005</v>
      </c>
      <c r="J100" s="195"/>
      <c r="K100" s="195"/>
      <c r="L100" s="195"/>
      <c r="M100" s="195"/>
      <c r="N100" s="195"/>
      <c r="O100" s="195"/>
      <c r="P100" s="195"/>
    </row>
    <row r="101" spans="2:25" ht="21.95" customHeight="1" x14ac:dyDescent="0.25">
      <c r="B101" s="91"/>
      <c r="C101" s="91"/>
      <c r="D101" s="91"/>
      <c r="E101" s="91"/>
      <c r="F101" s="205"/>
      <c r="G101" s="97"/>
      <c r="H101" s="200"/>
      <c r="J101" s="195"/>
      <c r="K101" s="195"/>
      <c r="L101" s="195"/>
      <c r="M101" s="195"/>
      <c r="N101" s="195"/>
      <c r="O101" s="195"/>
      <c r="P101" s="195"/>
    </row>
    <row r="102" spans="2:25" ht="21.95" customHeight="1" x14ac:dyDescent="0.25">
      <c r="B102" s="93" t="s">
        <v>277</v>
      </c>
      <c r="C102" s="93"/>
      <c r="D102" s="91"/>
      <c r="E102" s="91"/>
      <c r="F102" s="205"/>
      <c r="G102" s="97"/>
      <c r="H102" s="200"/>
      <c r="J102" s="195"/>
      <c r="K102" s="195"/>
      <c r="L102" s="195"/>
      <c r="M102" s="195"/>
      <c r="N102" s="195"/>
      <c r="O102" s="195"/>
      <c r="P102" s="195"/>
    </row>
    <row r="103" spans="2:25" ht="21.95" customHeight="1" x14ac:dyDescent="0.25">
      <c r="B103" s="91" t="s">
        <v>310</v>
      </c>
      <c r="C103" s="91"/>
      <c r="D103" s="91"/>
      <c r="E103" s="91"/>
      <c r="F103" s="205"/>
      <c r="G103" s="97"/>
      <c r="H103" s="201">
        <v>19658.330000000002</v>
      </c>
      <c r="J103" s="195"/>
      <c r="K103" s="195"/>
      <c r="L103" s="195"/>
      <c r="M103" s="195"/>
      <c r="N103" s="195"/>
      <c r="O103" s="195"/>
      <c r="P103" s="195"/>
    </row>
    <row r="104" spans="2:25" ht="21.95" customHeight="1" x14ac:dyDescent="0.7">
      <c r="B104" s="96" t="s">
        <v>278</v>
      </c>
      <c r="C104" s="96"/>
      <c r="D104" s="93"/>
      <c r="E104" s="96"/>
      <c r="F104" s="206"/>
      <c r="G104" s="93"/>
      <c r="H104" s="207">
        <f>SUM(H103:H103)</f>
        <v>19658.330000000002</v>
      </c>
      <c r="I104" s="99"/>
      <c r="J104" s="195"/>
      <c r="K104" s="195"/>
      <c r="L104" s="195"/>
      <c r="M104" s="195"/>
      <c r="N104" s="195"/>
      <c r="O104" s="195"/>
      <c r="P104" s="195"/>
      <c r="Q104" s="98"/>
    </row>
    <row r="105" spans="2:25" ht="21.95" customHeight="1" x14ac:dyDescent="0.25">
      <c r="B105" s="91"/>
      <c r="C105" s="91"/>
      <c r="D105" s="91"/>
      <c r="E105" s="91"/>
      <c r="F105" s="205"/>
      <c r="G105" s="100"/>
      <c r="H105" s="200"/>
      <c r="J105" s="195"/>
      <c r="K105" s="195"/>
      <c r="L105" s="195"/>
      <c r="M105" s="195"/>
      <c r="N105" s="195"/>
      <c r="O105" s="195"/>
      <c r="P105" s="195"/>
    </row>
    <row r="106" spans="2:25" ht="21.95" customHeight="1" thickBot="1" x14ac:dyDescent="0.75">
      <c r="B106" s="96" t="s">
        <v>312</v>
      </c>
      <c r="C106" s="96"/>
      <c r="D106" s="93"/>
      <c r="E106" s="96"/>
      <c r="F106" s="206"/>
      <c r="G106" s="93"/>
      <c r="H106" s="208">
        <f>H100-H104</f>
        <v>85653.813595000043</v>
      </c>
      <c r="J106" s="195"/>
      <c r="K106" s="195"/>
      <c r="L106" s="195"/>
      <c r="M106" s="195"/>
      <c r="N106" s="195"/>
      <c r="O106" s="195"/>
      <c r="P106" s="195"/>
    </row>
    <row r="107" spans="2:25" ht="21.95" customHeight="1" thickTop="1" x14ac:dyDescent="0.25">
      <c r="H107" s="202"/>
      <c r="J107" s="195"/>
      <c r="K107" s="195"/>
      <c r="L107" s="195"/>
      <c r="M107" s="195"/>
      <c r="N107" s="195"/>
      <c r="O107" s="195"/>
      <c r="P107" s="195"/>
    </row>
    <row r="108" spans="2:25" ht="21.95" customHeight="1" x14ac:dyDescent="0.25">
      <c r="H108" s="202"/>
      <c r="J108" s="195"/>
      <c r="K108" s="195"/>
      <c r="L108" s="195"/>
      <c r="M108" s="195"/>
      <c r="N108" s="195"/>
      <c r="O108" s="195"/>
      <c r="P108" s="195"/>
    </row>
    <row r="109" spans="2:25" ht="19.5" customHeight="1" x14ac:dyDescent="0.25">
      <c r="J109" s="195"/>
      <c r="K109" s="195"/>
      <c r="L109" s="195"/>
      <c r="M109" s="195"/>
      <c r="N109" s="195"/>
      <c r="O109" s="195"/>
      <c r="P109" s="195"/>
    </row>
    <row r="110" spans="2:25" x14ac:dyDescent="0.25">
      <c r="J110" s="195"/>
      <c r="K110" s="195"/>
      <c r="L110" s="195"/>
      <c r="M110" s="195"/>
      <c r="N110" s="195"/>
      <c r="O110" s="195"/>
      <c r="P110" s="195"/>
    </row>
    <row r="111" spans="2:25" x14ac:dyDescent="0.25">
      <c r="J111" s="195"/>
      <c r="K111" s="195"/>
      <c r="L111" s="195"/>
      <c r="M111" s="195"/>
      <c r="N111" s="195"/>
      <c r="O111" s="195"/>
      <c r="P111" s="195"/>
    </row>
    <row r="112" spans="2:25" x14ac:dyDescent="0.25">
      <c r="J112" s="195"/>
      <c r="K112" s="195"/>
      <c r="L112" s="195"/>
      <c r="M112" s="195"/>
      <c r="N112" s="195"/>
      <c r="O112" s="195"/>
      <c r="P112" s="195"/>
    </row>
  </sheetData>
  <autoFilter ref="A5:T90" xr:uid="{2677F53A-618D-4F2A-ACD6-49F1DBDD5742}"/>
  <mergeCells count="1">
    <mergeCell ref="J96:P112"/>
  </mergeCells>
  <printOptions horizontalCentered="1"/>
  <pageMargins left="0" right="0" top="0.75" bottom="0.35" header="0.3" footer="0.3"/>
  <pageSetup scale="48" fitToHeight="0" orientation="portrait" r:id="rId1"/>
  <headerFooter>
    <oddFooter>&amp;Cصفحه &amp;P از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"/>
  <sheetViews>
    <sheetView rightToLeft="1" workbookViewId="0">
      <pane ySplit="1" topLeftCell="A5" activePane="bottomLeft" state="frozen"/>
      <selection pane="bottomLeft" activeCell="B41" sqref="B41"/>
    </sheetView>
  </sheetViews>
  <sheetFormatPr defaultRowHeight="15" x14ac:dyDescent="0.25"/>
  <cols>
    <col min="1" max="1" width="4" bestFit="1" customWidth="1"/>
    <col min="2" max="2" width="18" bestFit="1" customWidth="1"/>
    <col min="3" max="3" width="12" bestFit="1" customWidth="1"/>
    <col min="4" max="4" width="42" bestFit="1" customWidth="1"/>
    <col min="5" max="5" width="23" bestFit="1" customWidth="1"/>
    <col min="6" max="6" width="19" bestFit="1" customWidth="1"/>
    <col min="7" max="7" width="12" bestFit="1" customWidth="1"/>
    <col min="8" max="9" width="37" bestFit="1" customWidth="1"/>
    <col min="10" max="10" width="23" bestFit="1" customWidth="1"/>
    <col min="11" max="11" width="17" bestFit="1" customWidth="1"/>
    <col min="12" max="12" width="26" bestFit="1" customWidth="1"/>
    <col min="13" max="13" width="12" bestFit="1" customWidth="1"/>
    <col min="14" max="14" width="18" bestFit="1" customWidth="1"/>
    <col min="15" max="15" width="12" bestFit="1" customWidth="1"/>
    <col min="16" max="16" width="131" bestFit="1" customWidth="1"/>
    <col min="17" max="17" width="16" bestFit="1" customWidth="1"/>
    <col min="18" max="18" width="12" bestFit="1" customWidth="1"/>
    <col min="19" max="19" width="11" bestFit="1" customWidth="1"/>
    <col min="20" max="20" width="10" bestFit="1" customWidth="1"/>
    <col min="21" max="21" width="13" bestFit="1" customWidth="1"/>
    <col min="22" max="22" width="12" bestFit="1" customWidth="1"/>
    <col min="23" max="23" width="11" bestFit="1" customWidth="1"/>
    <col min="24" max="26" width="16" bestFit="1" customWidth="1"/>
  </cols>
  <sheetData>
    <row r="1" spans="1:26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6" t="s">
        <v>22</v>
      </c>
      <c r="X1" s="8" t="s">
        <v>23</v>
      </c>
      <c r="Y1" s="6" t="s">
        <v>24</v>
      </c>
      <c r="Z1" s="6" t="s">
        <v>25</v>
      </c>
    </row>
    <row r="2" spans="1:26" x14ac:dyDescent="0.25">
      <c r="A2" s="1">
        <v>1</v>
      </c>
      <c r="B2" s="2" t="s">
        <v>26</v>
      </c>
      <c r="C2" s="3">
        <v>44803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31</v>
      </c>
      <c r="J2" s="2" t="s">
        <v>32</v>
      </c>
      <c r="K2" s="2" t="s">
        <v>33</v>
      </c>
      <c r="L2" s="2"/>
      <c r="M2" s="2" t="s">
        <v>34</v>
      </c>
      <c r="N2" s="2" t="s">
        <v>35</v>
      </c>
      <c r="O2" s="2" t="s">
        <v>36</v>
      </c>
      <c r="P2" s="2" t="s">
        <v>37</v>
      </c>
      <c r="Q2" s="4">
        <v>270</v>
      </c>
      <c r="R2" s="4"/>
      <c r="S2" s="4"/>
      <c r="T2" s="4"/>
      <c r="U2" s="4"/>
      <c r="V2" s="4">
        <v>270</v>
      </c>
      <c r="W2" s="2" t="s">
        <v>38</v>
      </c>
      <c r="X2" s="4"/>
      <c r="Y2" s="2"/>
      <c r="Z2" s="2"/>
    </row>
    <row r="3" spans="1:26" x14ac:dyDescent="0.25">
      <c r="A3" s="1">
        <v>2</v>
      </c>
      <c r="B3" s="2" t="s">
        <v>39</v>
      </c>
      <c r="C3" s="3">
        <v>44803</v>
      </c>
      <c r="D3" s="2" t="s">
        <v>27</v>
      </c>
      <c r="E3" s="2" t="s">
        <v>40</v>
      </c>
      <c r="F3" s="2" t="s">
        <v>29</v>
      </c>
      <c r="G3" s="2" t="s">
        <v>30</v>
      </c>
      <c r="H3" s="2" t="s">
        <v>31</v>
      </c>
      <c r="I3" s="2" t="s">
        <v>31</v>
      </c>
      <c r="J3" s="2" t="s">
        <v>32</v>
      </c>
      <c r="K3" s="2" t="s">
        <v>41</v>
      </c>
      <c r="L3" s="2"/>
      <c r="M3" s="2" t="s">
        <v>34</v>
      </c>
      <c r="N3" s="2" t="s">
        <v>35</v>
      </c>
      <c r="O3" s="2" t="s">
        <v>42</v>
      </c>
      <c r="P3" s="2" t="s">
        <v>43</v>
      </c>
      <c r="Q3" s="4">
        <v>22</v>
      </c>
      <c r="R3" s="4"/>
      <c r="S3" s="4"/>
      <c r="T3" s="4"/>
      <c r="U3" s="4"/>
      <c r="V3" s="4">
        <v>22</v>
      </c>
      <c r="W3" s="2" t="s">
        <v>38</v>
      </c>
      <c r="X3" s="4"/>
      <c r="Y3" s="2"/>
      <c r="Z3" s="2"/>
    </row>
    <row r="4" spans="1:26" x14ac:dyDescent="0.25">
      <c r="A4" s="1">
        <v>3</v>
      </c>
      <c r="B4" s="2" t="s">
        <v>39</v>
      </c>
      <c r="C4" s="3">
        <v>44803</v>
      </c>
      <c r="D4" s="2" t="s">
        <v>27</v>
      </c>
      <c r="E4" s="2" t="s">
        <v>40</v>
      </c>
      <c r="F4" s="2" t="s">
        <v>29</v>
      </c>
      <c r="G4" s="2" t="s">
        <v>30</v>
      </c>
      <c r="H4" s="2" t="s">
        <v>31</v>
      </c>
      <c r="I4" s="2" t="s">
        <v>31</v>
      </c>
      <c r="J4" s="2" t="s">
        <v>32</v>
      </c>
      <c r="K4" s="2" t="s">
        <v>41</v>
      </c>
      <c r="L4" s="2"/>
      <c r="M4" s="2" t="s">
        <v>34</v>
      </c>
      <c r="N4" s="2" t="s">
        <v>35</v>
      </c>
      <c r="O4" s="2" t="s">
        <v>44</v>
      </c>
      <c r="P4" s="2" t="s">
        <v>45</v>
      </c>
      <c r="Q4" s="4">
        <v>1.5</v>
      </c>
      <c r="R4" s="4"/>
      <c r="S4" s="4"/>
      <c r="T4" s="4"/>
      <c r="U4" s="4"/>
      <c r="V4" s="4">
        <v>1.5</v>
      </c>
      <c r="W4" s="2" t="s">
        <v>38</v>
      </c>
      <c r="X4" s="4"/>
      <c r="Y4" s="2"/>
      <c r="Z4" s="2"/>
    </row>
    <row r="5" spans="1:26" x14ac:dyDescent="0.25">
      <c r="A5" s="1">
        <v>4</v>
      </c>
      <c r="B5" s="2" t="s">
        <v>39</v>
      </c>
      <c r="C5" s="3">
        <v>44803</v>
      </c>
      <c r="D5" s="2" t="s">
        <v>27</v>
      </c>
      <c r="E5" s="2" t="s">
        <v>40</v>
      </c>
      <c r="F5" s="2" t="s">
        <v>29</v>
      </c>
      <c r="G5" s="2" t="s">
        <v>30</v>
      </c>
      <c r="H5" s="2" t="s">
        <v>31</v>
      </c>
      <c r="I5" s="2" t="s">
        <v>31</v>
      </c>
      <c r="J5" s="2" t="s">
        <v>32</v>
      </c>
      <c r="K5" s="2" t="s">
        <v>41</v>
      </c>
      <c r="L5" s="2"/>
      <c r="M5" s="2" t="s">
        <v>34</v>
      </c>
      <c r="N5" s="2" t="s">
        <v>35</v>
      </c>
      <c r="O5" s="2" t="s">
        <v>46</v>
      </c>
      <c r="P5" s="2" t="s">
        <v>47</v>
      </c>
      <c r="Q5" s="4">
        <v>3.5</v>
      </c>
      <c r="R5" s="4"/>
      <c r="S5" s="4"/>
      <c r="T5" s="4"/>
      <c r="U5" s="4"/>
      <c r="V5" s="4">
        <v>3.5</v>
      </c>
      <c r="W5" s="2" t="s">
        <v>38</v>
      </c>
      <c r="X5" s="4"/>
      <c r="Y5" s="2"/>
      <c r="Z5" s="2"/>
    </row>
    <row r="6" spans="1:26" x14ac:dyDescent="0.25">
      <c r="A6" s="1">
        <v>5</v>
      </c>
      <c r="B6" s="2" t="s">
        <v>39</v>
      </c>
      <c r="C6" s="3">
        <v>44803</v>
      </c>
      <c r="D6" s="2" t="s">
        <v>27</v>
      </c>
      <c r="E6" s="2" t="s">
        <v>40</v>
      </c>
      <c r="F6" s="2" t="s">
        <v>29</v>
      </c>
      <c r="G6" s="2" t="s">
        <v>30</v>
      </c>
      <c r="H6" s="2" t="s">
        <v>31</v>
      </c>
      <c r="I6" s="2" t="s">
        <v>31</v>
      </c>
      <c r="J6" s="2" t="s">
        <v>32</v>
      </c>
      <c r="K6" s="2" t="s">
        <v>41</v>
      </c>
      <c r="L6" s="2"/>
      <c r="M6" s="2" t="s">
        <v>34</v>
      </c>
      <c r="N6" s="2" t="s">
        <v>35</v>
      </c>
      <c r="O6" s="2" t="s">
        <v>48</v>
      </c>
      <c r="P6" s="2" t="s">
        <v>49</v>
      </c>
      <c r="Q6" s="4">
        <v>110</v>
      </c>
      <c r="R6" s="4"/>
      <c r="S6" s="4"/>
      <c r="T6" s="4"/>
      <c r="U6" s="4"/>
      <c r="V6" s="4">
        <v>110</v>
      </c>
      <c r="W6" s="2" t="s">
        <v>38</v>
      </c>
      <c r="X6" s="4"/>
      <c r="Y6" s="2"/>
      <c r="Z6" s="2"/>
    </row>
    <row r="7" spans="1:26" x14ac:dyDescent="0.25">
      <c r="A7" s="1">
        <v>6</v>
      </c>
      <c r="B7" s="2" t="s">
        <v>39</v>
      </c>
      <c r="C7" s="3">
        <v>44803</v>
      </c>
      <c r="D7" s="2" t="s">
        <v>27</v>
      </c>
      <c r="E7" s="2" t="s">
        <v>40</v>
      </c>
      <c r="F7" s="2" t="s">
        <v>29</v>
      </c>
      <c r="G7" s="2" t="s">
        <v>30</v>
      </c>
      <c r="H7" s="2" t="s">
        <v>31</v>
      </c>
      <c r="I7" s="2" t="s">
        <v>31</v>
      </c>
      <c r="J7" s="2" t="s">
        <v>32</v>
      </c>
      <c r="K7" s="2" t="s">
        <v>41</v>
      </c>
      <c r="L7" s="2"/>
      <c r="M7" s="2" t="s">
        <v>34</v>
      </c>
      <c r="N7" s="2" t="s">
        <v>35</v>
      </c>
      <c r="O7" s="2" t="s">
        <v>50</v>
      </c>
      <c r="P7" s="2" t="s">
        <v>51</v>
      </c>
      <c r="Q7" s="4">
        <v>132</v>
      </c>
      <c r="R7" s="4"/>
      <c r="S7" s="4"/>
      <c r="T7" s="4"/>
      <c r="U7" s="4"/>
      <c r="V7" s="4">
        <v>132</v>
      </c>
      <c r="W7" s="2" t="s">
        <v>38</v>
      </c>
      <c r="X7" s="4"/>
      <c r="Y7" s="2"/>
      <c r="Z7" s="2"/>
    </row>
    <row r="8" spans="1:26" x14ac:dyDescent="0.25">
      <c r="A8" s="1">
        <v>7</v>
      </c>
      <c r="B8" s="2" t="s">
        <v>39</v>
      </c>
      <c r="C8" s="3">
        <v>44803</v>
      </c>
      <c r="D8" s="2" t="s">
        <v>27</v>
      </c>
      <c r="E8" s="2" t="s">
        <v>40</v>
      </c>
      <c r="F8" s="2" t="s">
        <v>29</v>
      </c>
      <c r="G8" s="2" t="s">
        <v>30</v>
      </c>
      <c r="H8" s="2" t="s">
        <v>31</v>
      </c>
      <c r="I8" s="2" t="s">
        <v>31</v>
      </c>
      <c r="J8" s="2" t="s">
        <v>32</v>
      </c>
      <c r="K8" s="2" t="s">
        <v>41</v>
      </c>
      <c r="L8" s="2"/>
      <c r="M8" s="2" t="s">
        <v>34</v>
      </c>
      <c r="N8" s="2" t="s">
        <v>35</v>
      </c>
      <c r="O8" s="2" t="s">
        <v>36</v>
      </c>
      <c r="P8" s="2" t="s">
        <v>37</v>
      </c>
      <c r="Q8" s="4">
        <v>101</v>
      </c>
      <c r="R8" s="4"/>
      <c r="S8" s="4"/>
      <c r="T8" s="4"/>
      <c r="U8" s="4"/>
      <c r="V8" s="4">
        <v>101</v>
      </c>
      <c r="W8" s="2" t="s">
        <v>38</v>
      </c>
      <c r="X8" s="4"/>
      <c r="Y8" s="2"/>
      <c r="Z8" s="2"/>
    </row>
    <row r="9" spans="1:26" x14ac:dyDescent="0.25">
      <c r="A9" s="1">
        <v>8</v>
      </c>
      <c r="B9" s="2" t="s">
        <v>52</v>
      </c>
      <c r="C9" s="3">
        <v>44803</v>
      </c>
      <c r="D9" s="2" t="s">
        <v>27</v>
      </c>
      <c r="E9" s="2" t="s">
        <v>53</v>
      </c>
      <c r="F9" s="2" t="s">
        <v>29</v>
      </c>
      <c r="G9" s="2" t="s">
        <v>30</v>
      </c>
      <c r="H9" s="2" t="s">
        <v>31</v>
      </c>
      <c r="I9" s="2" t="s">
        <v>31</v>
      </c>
      <c r="J9" s="2" t="s">
        <v>32</v>
      </c>
      <c r="K9" s="2" t="s">
        <v>54</v>
      </c>
      <c r="L9" s="2"/>
      <c r="M9" s="2" t="s">
        <v>34</v>
      </c>
      <c r="N9" s="2" t="s">
        <v>35</v>
      </c>
      <c r="O9" s="2" t="s">
        <v>55</v>
      </c>
      <c r="P9" s="2" t="s">
        <v>56</v>
      </c>
      <c r="Q9" s="4">
        <v>1558</v>
      </c>
      <c r="R9" s="4"/>
      <c r="S9" s="4"/>
      <c r="T9" s="4"/>
      <c r="U9" s="4"/>
      <c r="V9" s="4">
        <v>1558</v>
      </c>
      <c r="W9" s="2" t="s">
        <v>38</v>
      </c>
      <c r="X9" s="4"/>
      <c r="Y9" s="2"/>
      <c r="Z9" s="2"/>
    </row>
    <row r="10" spans="1:26" x14ac:dyDescent="0.25">
      <c r="A10" s="1">
        <v>9</v>
      </c>
      <c r="B10" s="2" t="s">
        <v>52</v>
      </c>
      <c r="C10" s="3">
        <v>44803</v>
      </c>
      <c r="D10" s="2" t="s">
        <v>27</v>
      </c>
      <c r="E10" s="2" t="s">
        <v>53</v>
      </c>
      <c r="F10" s="2" t="s">
        <v>29</v>
      </c>
      <c r="G10" s="2" t="s">
        <v>30</v>
      </c>
      <c r="H10" s="2" t="s">
        <v>31</v>
      </c>
      <c r="I10" s="2" t="s">
        <v>31</v>
      </c>
      <c r="J10" s="2" t="s">
        <v>32</v>
      </c>
      <c r="K10" s="2" t="s">
        <v>54</v>
      </c>
      <c r="L10" s="2"/>
      <c r="M10" s="2" t="s">
        <v>34</v>
      </c>
      <c r="N10" s="2" t="s">
        <v>35</v>
      </c>
      <c r="O10" s="2" t="s">
        <v>57</v>
      </c>
      <c r="P10" s="2" t="s">
        <v>58</v>
      </c>
      <c r="Q10" s="4">
        <v>122.5</v>
      </c>
      <c r="R10" s="4"/>
      <c r="S10" s="4"/>
      <c r="T10" s="4"/>
      <c r="U10" s="4"/>
      <c r="V10" s="4">
        <v>122.5</v>
      </c>
      <c r="W10" s="2" t="s">
        <v>38</v>
      </c>
      <c r="X10" s="4"/>
      <c r="Y10" s="2"/>
      <c r="Z10" s="2"/>
    </row>
    <row r="11" spans="1:26" x14ac:dyDescent="0.25">
      <c r="A11" s="1">
        <v>10</v>
      </c>
      <c r="B11" s="2" t="s">
        <v>52</v>
      </c>
      <c r="C11" s="3">
        <v>44803</v>
      </c>
      <c r="D11" s="2" t="s">
        <v>27</v>
      </c>
      <c r="E11" s="2" t="s">
        <v>53</v>
      </c>
      <c r="F11" s="2" t="s">
        <v>29</v>
      </c>
      <c r="G11" s="2" t="s">
        <v>30</v>
      </c>
      <c r="H11" s="2" t="s">
        <v>31</v>
      </c>
      <c r="I11" s="2" t="s">
        <v>31</v>
      </c>
      <c r="J11" s="2" t="s">
        <v>32</v>
      </c>
      <c r="K11" s="2" t="s">
        <v>54</v>
      </c>
      <c r="L11" s="2"/>
      <c r="M11" s="2" t="s">
        <v>34</v>
      </c>
      <c r="N11" s="2" t="s">
        <v>35</v>
      </c>
      <c r="O11" s="2" t="s">
        <v>59</v>
      </c>
      <c r="P11" s="2" t="s">
        <v>60</v>
      </c>
      <c r="Q11" s="4">
        <v>4.5</v>
      </c>
      <c r="R11" s="4"/>
      <c r="S11" s="4"/>
      <c r="T11" s="4"/>
      <c r="U11" s="4"/>
      <c r="V11" s="4">
        <v>4.5</v>
      </c>
      <c r="W11" s="2" t="s">
        <v>38</v>
      </c>
      <c r="X11" s="4"/>
      <c r="Y11" s="2"/>
      <c r="Z11" s="2"/>
    </row>
    <row r="12" spans="1:26" x14ac:dyDescent="0.25">
      <c r="A12" s="1">
        <v>11</v>
      </c>
      <c r="B12" s="2" t="s">
        <v>52</v>
      </c>
      <c r="C12" s="3">
        <v>44803</v>
      </c>
      <c r="D12" s="2" t="s">
        <v>27</v>
      </c>
      <c r="E12" s="2" t="s">
        <v>53</v>
      </c>
      <c r="F12" s="2" t="s">
        <v>29</v>
      </c>
      <c r="G12" s="2" t="s">
        <v>30</v>
      </c>
      <c r="H12" s="2" t="s">
        <v>31</v>
      </c>
      <c r="I12" s="2" t="s">
        <v>31</v>
      </c>
      <c r="J12" s="2" t="s">
        <v>32</v>
      </c>
      <c r="K12" s="2" t="s">
        <v>54</v>
      </c>
      <c r="L12" s="2"/>
      <c r="M12" s="2" t="s">
        <v>34</v>
      </c>
      <c r="N12" s="2" t="s">
        <v>35</v>
      </c>
      <c r="O12" s="2" t="s">
        <v>61</v>
      </c>
      <c r="P12" s="2" t="s">
        <v>62</v>
      </c>
      <c r="Q12" s="4">
        <v>37.5</v>
      </c>
      <c r="R12" s="4"/>
      <c r="S12" s="4"/>
      <c r="T12" s="4"/>
      <c r="U12" s="4"/>
      <c r="V12" s="4">
        <v>37.5</v>
      </c>
      <c r="W12" s="2" t="s">
        <v>38</v>
      </c>
      <c r="X12" s="4"/>
      <c r="Y12" s="2"/>
      <c r="Z12" s="2"/>
    </row>
    <row r="13" spans="1:26" x14ac:dyDescent="0.25">
      <c r="A13" s="1">
        <v>12</v>
      </c>
      <c r="B13" s="2" t="s">
        <v>52</v>
      </c>
      <c r="C13" s="3">
        <v>44803</v>
      </c>
      <c r="D13" s="2" t="s">
        <v>27</v>
      </c>
      <c r="E13" s="2" t="s">
        <v>53</v>
      </c>
      <c r="F13" s="2" t="s">
        <v>29</v>
      </c>
      <c r="G13" s="2" t="s">
        <v>30</v>
      </c>
      <c r="H13" s="2" t="s">
        <v>31</v>
      </c>
      <c r="I13" s="2" t="s">
        <v>31</v>
      </c>
      <c r="J13" s="2" t="s">
        <v>32</v>
      </c>
      <c r="K13" s="2" t="s">
        <v>54</v>
      </c>
      <c r="L13" s="2"/>
      <c r="M13" s="2" t="s">
        <v>34</v>
      </c>
      <c r="N13" s="2" t="s">
        <v>35</v>
      </c>
      <c r="O13" s="2" t="s">
        <v>63</v>
      </c>
      <c r="P13" s="2" t="s">
        <v>64</v>
      </c>
      <c r="Q13" s="4">
        <v>48.5</v>
      </c>
      <c r="R13" s="4"/>
      <c r="S13" s="4"/>
      <c r="T13" s="4"/>
      <c r="U13" s="4"/>
      <c r="V13" s="4">
        <v>48.5</v>
      </c>
      <c r="W13" s="2" t="s">
        <v>38</v>
      </c>
      <c r="X13" s="4"/>
      <c r="Y13" s="2"/>
      <c r="Z13" s="2"/>
    </row>
    <row r="14" spans="1:26" x14ac:dyDescent="0.25">
      <c r="A14" s="1">
        <v>13</v>
      </c>
      <c r="B14" s="2" t="s">
        <v>52</v>
      </c>
      <c r="C14" s="3">
        <v>44803</v>
      </c>
      <c r="D14" s="2" t="s">
        <v>27</v>
      </c>
      <c r="E14" s="2" t="s">
        <v>53</v>
      </c>
      <c r="F14" s="2" t="s">
        <v>29</v>
      </c>
      <c r="G14" s="2" t="s">
        <v>30</v>
      </c>
      <c r="H14" s="2" t="s">
        <v>31</v>
      </c>
      <c r="I14" s="2" t="s">
        <v>31</v>
      </c>
      <c r="J14" s="2" t="s">
        <v>32</v>
      </c>
      <c r="K14" s="2" t="s">
        <v>54</v>
      </c>
      <c r="L14" s="2"/>
      <c r="M14" s="2" t="s">
        <v>34</v>
      </c>
      <c r="N14" s="2" t="s">
        <v>35</v>
      </c>
      <c r="O14" s="2" t="s">
        <v>65</v>
      </c>
      <c r="P14" s="2" t="s">
        <v>66</v>
      </c>
      <c r="Q14" s="4">
        <v>84</v>
      </c>
      <c r="R14" s="4"/>
      <c r="S14" s="4"/>
      <c r="T14" s="4"/>
      <c r="U14" s="4"/>
      <c r="V14" s="4">
        <v>84</v>
      </c>
      <c r="W14" s="2" t="s">
        <v>38</v>
      </c>
      <c r="X14" s="4"/>
      <c r="Y14" s="2"/>
      <c r="Z14" s="2"/>
    </row>
    <row r="15" spans="1:26" x14ac:dyDescent="0.25">
      <c r="A15" s="1">
        <v>14</v>
      </c>
      <c r="B15" s="2" t="s">
        <v>67</v>
      </c>
      <c r="C15" s="3">
        <v>44816</v>
      </c>
      <c r="D15" s="2" t="s">
        <v>27</v>
      </c>
      <c r="E15" s="2" t="s">
        <v>68</v>
      </c>
      <c r="F15" s="2" t="s">
        <v>29</v>
      </c>
      <c r="G15" s="2" t="s">
        <v>30</v>
      </c>
      <c r="H15" s="2" t="s">
        <v>31</v>
      </c>
      <c r="I15" s="2" t="s">
        <v>31</v>
      </c>
      <c r="J15" s="2" t="s">
        <v>32</v>
      </c>
      <c r="K15" s="2" t="s">
        <v>69</v>
      </c>
      <c r="L15" s="2"/>
      <c r="M15" s="2" t="s">
        <v>34</v>
      </c>
      <c r="N15" s="2" t="s">
        <v>35</v>
      </c>
      <c r="O15" s="2" t="s">
        <v>70</v>
      </c>
      <c r="P15" s="2" t="s">
        <v>71</v>
      </c>
      <c r="Q15" s="4">
        <v>4448.7</v>
      </c>
      <c r="R15" s="4"/>
      <c r="S15" s="4"/>
      <c r="T15" s="4"/>
      <c r="U15" s="4"/>
      <c r="V15" s="4">
        <v>4448.7</v>
      </c>
      <c r="W15" s="2" t="s">
        <v>72</v>
      </c>
      <c r="X15" s="4"/>
      <c r="Y15" s="2"/>
      <c r="Z15" s="2"/>
    </row>
    <row r="16" spans="1:26" x14ac:dyDescent="0.25">
      <c r="A16" s="1">
        <v>15</v>
      </c>
      <c r="B16" s="2" t="s">
        <v>67</v>
      </c>
      <c r="C16" s="3">
        <v>44816</v>
      </c>
      <c r="D16" s="2" t="s">
        <v>27</v>
      </c>
      <c r="E16" s="2" t="s">
        <v>68</v>
      </c>
      <c r="F16" s="2" t="s">
        <v>29</v>
      </c>
      <c r="G16" s="2" t="s">
        <v>30</v>
      </c>
      <c r="H16" s="2" t="s">
        <v>31</v>
      </c>
      <c r="I16" s="2" t="s">
        <v>31</v>
      </c>
      <c r="J16" s="2" t="s">
        <v>32</v>
      </c>
      <c r="K16" s="2" t="s">
        <v>69</v>
      </c>
      <c r="L16" s="2"/>
      <c r="M16" s="2" t="s">
        <v>34</v>
      </c>
      <c r="N16" s="2" t="s">
        <v>35</v>
      </c>
      <c r="O16" s="2" t="s">
        <v>73</v>
      </c>
      <c r="P16" s="2" t="s">
        <v>74</v>
      </c>
      <c r="Q16" s="4">
        <v>1973.58</v>
      </c>
      <c r="R16" s="4"/>
      <c r="S16" s="4"/>
      <c r="T16" s="4"/>
      <c r="U16" s="4"/>
      <c r="V16" s="4">
        <v>1973.58</v>
      </c>
      <c r="W16" s="2" t="s">
        <v>72</v>
      </c>
      <c r="X16" s="4"/>
      <c r="Y16" s="2"/>
      <c r="Z16" s="2"/>
    </row>
    <row r="17" spans="1:26" x14ac:dyDescent="0.25">
      <c r="A17" s="1">
        <v>16</v>
      </c>
      <c r="B17" s="2" t="s">
        <v>75</v>
      </c>
      <c r="C17" s="3">
        <v>44808</v>
      </c>
      <c r="D17" s="2" t="s">
        <v>27</v>
      </c>
      <c r="E17" s="2" t="s">
        <v>76</v>
      </c>
      <c r="F17" s="2" t="s">
        <v>29</v>
      </c>
      <c r="G17" s="2" t="s">
        <v>30</v>
      </c>
      <c r="H17" s="2" t="s">
        <v>31</v>
      </c>
      <c r="I17" s="2" t="s">
        <v>31</v>
      </c>
      <c r="J17" s="2" t="s">
        <v>32</v>
      </c>
      <c r="K17" s="2" t="s">
        <v>77</v>
      </c>
      <c r="L17" s="2"/>
      <c r="M17" s="2" t="s">
        <v>34</v>
      </c>
      <c r="N17" s="2" t="s">
        <v>35</v>
      </c>
      <c r="O17" s="2" t="s">
        <v>78</v>
      </c>
      <c r="P17" s="2" t="s">
        <v>79</v>
      </c>
      <c r="Q17" s="4">
        <v>180</v>
      </c>
      <c r="R17" s="4"/>
      <c r="S17" s="4"/>
      <c r="T17" s="4"/>
      <c r="U17" s="4"/>
      <c r="V17" s="4">
        <v>180</v>
      </c>
      <c r="W17" s="2" t="s">
        <v>38</v>
      </c>
      <c r="X17" s="4"/>
      <c r="Y17" s="2"/>
      <c r="Z17" s="2" t="s">
        <v>80</v>
      </c>
    </row>
    <row r="18" spans="1:26" x14ac:dyDescent="0.25">
      <c r="A18" s="1">
        <v>17</v>
      </c>
      <c r="B18" s="2" t="s">
        <v>81</v>
      </c>
      <c r="C18" s="3">
        <v>44816</v>
      </c>
      <c r="D18" s="2" t="s">
        <v>27</v>
      </c>
      <c r="E18" s="2" t="s">
        <v>82</v>
      </c>
      <c r="F18" s="2" t="s">
        <v>29</v>
      </c>
      <c r="G18" s="2" t="s">
        <v>30</v>
      </c>
      <c r="H18" s="2" t="s">
        <v>31</v>
      </c>
      <c r="I18" s="2" t="s">
        <v>31</v>
      </c>
      <c r="J18" s="2" t="s">
        <v>32</v>
      </c>
      <c r="K18" s="2" t="s">
        <v>83</v>
      </c>
      <c r="L18" s="2"/>
      <c r="M18" s="2" t="s">
        <v>34</v>
      </c>
      <c r="N18" s="2" t="s">
        <v>35</v>
      </c>
      <c r="O18" s="2" t="s">
        <v>84</v>
      </c>
      <c r="P18" s="2" t="s">
        <v>85</v>
      </c>
      <c r="Q18" s="4">
        <v>225</v>
      </c>
      <c r="R18" s="4"/>
      <c r="S18" s="4"/>
      <c r="T18" s="4"/>
      <c r="U18" s="4"/>
      <c r="V18" s="4">
        <v>225</v>
      </c>
      <c r="W18" s="2" t="s">
        <v>38</v>
      </c>
      <c r="X18" s="4"/>
      <c r="Y18" s="2"/>
      <c r="Z18" s="2"/>
    </row>
    <row r="19" spans="1:26" x14ac:dyDescent="0.25">
      <c r="A19" s="1">
        <v>18</v>
      </c>
      <c r="B19" s="2" t="s">
        <v>81</v>
      </c>
      <c r="C19" s="3">
        <v>44816</v>
      </c>
      <c r="D19" s="2" t="s">
        <v>27</v>
      </c>
      <c r="E19" s="2" t="s">
        <v>82</v>
      </c>
      <c r="F19" s="2" t="s">
        <v>29</v>
      </c>
      <c r="G19" s="2" t="s">
        <v>30</v>
      </c>
      <c r="H19" s="2" t="s">
        <v>31</v>
      </c>
      <c r="I19" s="2" t="s">
        <v>31</v>
      </c>
      <c r="J19" s="2" t="s">
        <v>32</v>
      </c>
      <c r="K19" s="2" t="s">
        <v>83</v>
      </c>
      <c r="L19" s="2"/>
      <c r="M19" s="2" t="s">
        <v>34</v>
      </c>
      <c r="N19" s="2" t="s">
        <v>35</v>
      </c>
      <c r="O19" s="2" t="s">
        <v>78</v>
      </c>
      <c r="P19" s="2" t="s">
        <v>79</v>
      </c>
      <c r="Q19" s="4">
        <v>36</v>
      </c>
      <c r="R19" s="4"/>
      <c r="S19" s="4"/>
      <c r="T19" s="4"/>
      <c r="U19" s="4"/>
      <c r="V19" s="4">
        <v>36</v>
      </c>
      <c r="W19" s="2" t="s">
        <v>38</v>
      </c>
      <c r="X19" s="4"/>
      <c r="Y19" s="2"/>
      <c r="Z19" s="2"/>
    </row>
    <row r="20" spans="1:26" x14ac:dyDescent="0.25">
      <c r="A20" s="1">
        <v>19</v>
      </c>
      <c r="B20" s="2" t="s">
        <v>86</v>
      </c>
      <c r="C20" s="3">
        <v>44816</v>
      </c>
      <c r="D20" s="2" t="s">
        <v>27</v>
      </c>
      <c r="E20" s="2" t="s">
        <v>87</v>
      </c>
      <c r="F20" s="2" t="s">
        <v>29</v>
      </c>
      <c r="G20" s="2" t="s">
        <v>30</v>
      </c>
      <c r="H20" s="2" t="s">
        <v>31</v>
      </c>
      <c r="I20" s="2" t="s">
        <v>31</v>
      </c>
      <c r="J20" s="2" t="s">
        <v>32</v>
      </c>
      <c r="K20" s="2" t="s">
        <v>88</v>
      </c>
      <c r="L20" s="2"/>
      <c r="M20" s="2" t="s">
        <v>34</v>
      </c>
      <c r="N20" s="2" t="s">
        <v>35</v>
      </c>
      <c r="O20" s="2" t="s">
        <v>84</v>
      </c>
      <c r="P20" s="2" t="s">
        <v>85</v>
      </c>
      <c r="Q20" s="4">
        <v>205</v>
      </c>
      <c r="R20" s="4"/>
      <c r="S20" s="4"/>
      <c r="T20" s="4"/>
      <c r="U20" s="4"/>
      <c r="V20" s="4">
        <v>205</v>
      </c>
      <c r="W20" s="2" t="s">
        <v>38</v>
      </c>
      <c r="X20" s="4"/>
      <c r="Y20" s="2"/>
      <c r="Z20" s="2"/>
    </row>
    <row r="21" spans="1:26" x14ac:dyDescent="0.25">
      <c r="A21" s="1">
        <v>20</v>
      </c>
      <c r="B21" s="2" t="s">
        <v>86</v>
      </c>
      <c r="C21" s="3">
        <v>44816</v>
      </c>
      <c r="D21" s="2" t="s">
        <v>27</v>
      </c>
      <c r="E21" s="2" t="s">
        <v>87</v>
      </c>
      <c r="F21" s="2" t="s">
        <v>29</v>
      </c>
      <c r="G21" s="2" t="s">
        <v>30</v>
      </c>
      <c r="H21" s="2" t="s">
        <v>31</v>
      </c>
      <c r="I21" s="2" t="s">
        <v>31</v>
      </c>
      <c r="J21" s="2" t="s">
        <v>32</v>
      </c>
      <c r="K21" s="2" t="s">
        <v>88</v>
      </c>
      <c r="L21" s="2"/>
      <c r="M21" s="2" t="s">
        <v>34</v>
      </c>
      <c r="N21" s="2" t="s">
        <v>35</v>
      </c>
      <c r="O21" s="2" t="s">
        <v>89</v>
      </c>
      <c r="P21" s="2" t="s">
        <v>90</v>
      </c>
      <c r="Q21" s="4">
        <v>204</v>
      </c>
      <c r="R21" s="4"/>
      <c r="S21" s="4"/>
      <c r="T21" s="4"/>
      <c r="U21" s="4"/>
      <c r="V21" s="4">
        <v>204</v>
      </c>
      <c r="W21" s="2" t="s">
        <v>38</v>
      </c>
      <c r="X21" s="4"/>
      <c r="Y21" s="2"/>
      <c r="Z21" s="2"/>
    </row>
    <row r="22" spans="1:26" x14ac:dyDescent="0.25">
      <c r="A22" s="1">
        <v>21</v>
      </c>
      <c r="B22" s="2" t="s">
        <v>91</v>
      </c>
      <c r="C22" s="3">
        <v>44816</v>
      </c>
      <c r="D22" s="2" t="s">
        <v>27</v>
      </c>
      <c r="E22" s="2" t="s">
        <v>92</v>
      </c>
      <c r="F22" s="2" t="s">
        <v>29</v>
      </c>
      <c r="G22" s="2" t="s">
        <v>30</v>
      </c>
      <c r="H22" s="2" t="s">
        <v>31</v>
      </c>
      <c r="I22" s="2" t="s">
        <v>31</v>
      </c>
      <c r="J22" s="2" t="s">
        <v>32</v>
      </c>
      <c r="K22" s="2" t="s">
        <v>93</v>
      </c>
      <c r="L22" s="2"/>
      <c r="M22" s="2" t="s">
        <v>34</v>
      </c>
      <c r="N22" s="2" t="s">
        <v>35</v>
      </c>
      <c r="O22" s="2" t="s">
        <v>94</v>
      </c>
      <c r="P22" s="2" t="s">
        <v>95</v>
      </c>
      <c r="Q22" s="4">
        <v>5869.6</v>
      </c>
      <c r="R22" s="4"/>
      <c r="S22" s="4"/>
      <c r="T22" s="4"/>
      <c r="U22" s="4"/>
      <c r="V22" s="4">
        <v>5869.6</v>
      </c>
      <c r="W22" s="2" t="s">
        <v>72</v>
      </c>
      <c r="X22" s="4"/>
      <c r="Y22" s="2"/>
      <c r="Z22" s="2"/>
    </row>
    <row r="23" spans="1:26" x14ac:dyDescent="0.25">
      <c r="A23" s="1">
        <v>22</v>
      </c>
      <c r="B23" s="2" t="s">
        <v>91</v>
      </c>
      <c r="C23" s="3">
        <v>44816</v>
      </c>
      <c r="D23" s="2" t="s">
        <v>27</v>
      </c>
      <c r="E23" s="2" t="s">
        <v>92</v>
      </c>
      <c r="F23" s="2" t="s">
        <v>29</v>
      </c>
      <c r="G23" s="2" t="s">
        <v>30</v>
      </c>
      <c r="H23" s="2" t="s">
        <v>31</v>
      </c>
      <c r="I23" s="2" t="s">
        <v>31</v>
      </c>
      <c r="J23" s="2" t="s">
        <v>32</v>
      </c>
      <c r="K23" s="2" t="s">
        <v>93</v>
      </c>
      <c r="L23" s="2"/>
      <c r="M23" s="2" t="s">
        <v>34</v>
      </c>
      <c r="N23" s="2" t="s">
        <v>35</v>
      </c>
      <c r="O23" s="2" t="s">
        <v>70</v>
      </c>
      <c r="P23" s="2" t="s">
        <v>71</v>
      </c>
      <c r="Q23" s="4">
        <v>2458.1999999999998</v>
      </c>
      <c r="R23" s="4"/>
      <c r="S23" s="4"/>
      <c r="T23" s="4"/>
      <c r="U23" s="4"/>
      <c r="V23" s="4">
        <v>2458.1999999999998</v>
      </c>
      <c r="W23" s="2" t="s">
        <v>72</v>
      </c>
      <c r="X23" s="4"/>
      <c r="Y23" s="2"/>
      <c r="Z23" s="2"/>
    </row>
    <row r="24" spans="1:26" x14ac:dyDescent="0.25">
      <c r="A24" s="1">
        <v>23</v>
      </c>
      <c r="B24" s="2" t="s">
        <v>91</v>
      </c>
      <c r="C24" s="3">
        <v>44816</v>
      </c>
      <c r="D24" s="2" t="s">
        <v>27</v>
      </c>
      <c r="E24" s="2" t="s">
        <v>92</v>
      </c>
      <c r="F24" s="2" t="s">
        <v>29</v>
      </c>
      <c r="G24" s="2" t="s">
        <v>30</v>
      </c>
      <c r="H24" s="2" t="s">
        <v>31</v>
      </c>
      <c r="I24" s="2" t="s">
        <v>31</v>
      </c>
      <c r="J24" s="2" t="s">
        <v>32</v>
      </c>
      <c r="K24" s="2" t="s">
        <v>93</v>
      </c>
      <c r="L24" s="2"/>
      <c r="M24" s="2" t="s">
        <v>34</v>
      </c>
      <c r="N24" s="2" t="s">
        <v>35</v>
      </c>
      <c r="O24" s="2" t="s">
        <v>73</v>
      </c>
      <c r="P24" s="2" t="s">
        <v>74</v>
      </c>
      <c r="Q24" s="4">
        <v>182.42</v>
      </c>
      <c r="R24" s="4"/>
      <c r="S24" s="4"/>
      <c r="T24" s="4"/>
      <c r="U24" s="4"/>
      <c r="V24" s="4">
        <v>182.42</v>
      </c>
      <c r="W24" s="2" t="s">
        <v>72</v>
      </c>
      <c r="X24" s="4"/>
      <c r="Y24" s="2"/>
      <c r="Z24" s="2"/>
    </row>
    <row r="25" spans="1:26" x14ac:dyDescent="0.25">
      <c r="A25" s="1">
        <v>24</v>
      </c>
      <c r="B25" s="2" t="s">
        <v>91</v>
      </c>
      <c r="C25" s="3">
        <v>44816</v>
      </c>
      <c r="D25" s="2" t="s">
        <v>27</v>
      </c>
      <c r="E25" s="2" t="s">
        <v>92</v>
      </c>
      <c r="F25" s="2" t="s">
        <v>29</v>
      </c>
      <c r="G25" s="2" t="s">
        <v>30</v>
      </c>
      <c r="H25" s="2" t="s">
        <v>31</v>
      </c>
      <c r="I25" s="2" t="s">
        <v>31</v>
      </c>
      <c r="J25" s="2" t="s">
        <v>32</v>
      </c>
      <c r="K25" s="2" t="s">
        <v>93</v>
      </c>
      <c r="L25" s="2"/>
      <c r="M25" s="2" t="s">
        <v>96</v>
      </c>
      <c r="N25" s="2" t="s">
        <v>97</v>
      </c>
      <c r="O25" s="2" t="s">
        <v>98</v>
      </c>
      <c r="P25" s="2" t="s">
        <v>99</v>
      </c>
      <c r="Q25" s="4">
        <v>43500</v>
      </c>
      <c r="R25" s="4"/>
      <c r="S25" s="4"/>
      <c r="T25" s="4"/>
      <c r="U25" s="4"/>
      <c r="V25" s="4">
        <v>43500</v>
      </c>
      <c r="W25" s="2" t="s">
        <v>38</v>
      </c>
      <c r="X25" s="4"/>
      <c r="Y25" s="2"/>
      <c r="Z25" s="2"/>
    </row>
    <row r="26" spans="1:26" x14ac:dyDescent="0.25">
      <c r="A26" s="1">
        <v>25</v>
      </c>
      <c r="B26" s="2" t="s">
        <v>91</v>
      </c>
      <c r="C26" s="3">
        <v>44816</v>
      </c>
      <c r="D26" s="2" t="s">
        <v>27</v>
      </c>
      <c r="E26" s="2" t="s">
        <v>92</v>
      </c>
      <c r="F26" s="2" t="s">
        <v>29</v>
      </c>
      <c r="G26" s="2" t="s">
        <v>30</v>
      </c>
      <c r="H26" s="2" t="s">
        <v>31</v>
      </c>
      <c r="I26" s="2" t="s">
        <v>31</v>
      </c>
      <c r="J26" s="2" t="s">
        <v>32</v>
      </c>
      <c r="K26" s="2" t="s">
        <v>93</v>
      </c>
      <c r="L26" s="2"/>
      <c r="M26" s="2" t="s">
        <v>96</v>
      </c>
      <c r="N26" s="2" t="s">
        <v>97</v>
      </c>
      <c r="O26" s="2" t="s">
        <v>98</v>
      </c>
      <c r="P26" s="2" t="s">
        <v>100</v>
      </c>
      <c r="Q26" s="4">
        <v>13000</v>
      </c>
      <c r="R26" s="4"/>
      <c r="S26" s="4"/>
      <c r="T26" s="4"/>
      <c r="U26" s="4"/>
      <c r="V26" s="4">
        <v>13000</v>
      </c>
      <c r="W26" s="2" t="s">
        <v>38</v>
      </c>
      <c r="X26" s="4"/>
      <c r="Y26" s="2"/>
      <c r="Z26" s="2"/>
    </row>
    <row r="27" spans="1:26" x14ac:dyDescent="0.25">
      <c r="A27" s="1">
        <v>26</v>
      </c>
      <c r="B27" s="2" t="s">
        <v>91</v>
      </c>
      <c r="C27" s="3">
        <v>44816</v>
      </c>
      <c r="D27" s="2" t="s">
        <v>27</v>
      </c>
      <c r="E27" s="2" t="s">
        <v>92</v>
      </c>
      <c r="F27" s="2" t="s">
        <v>29</v>
      </c>
      <c r="G27" s="2" t="s">
        <v>30</v>
      </c>
      <c r="H27" s="2" t="s">
        <v>31</v>
      </c>
      <c r="I27" s="2" t="s">
        <v>31</v>
      </c>
      <c r="J27" s="2" t="s">
        <v>32</v>
      </c>
      <c r="K27" s="2" t="s">
        <v>93</v>
      </c>
      <c r="L27" s="2"/>
      <c r="M27" s="2" t="s">
        <v>96</v>
      </c>
      <c r="N27" s="2" t="s">
        <v>97</v>
      </c>
      <c r="O27" s="2" t="s">
        <v>98</v>
      </c>
      <c r="P27" s="2" t="s">
        <v>101</v>
      </c>
      <c r="Q27" s="4">
        <v>72000</v>
      </c>
      <c r="R27" s="4"/>
      <c r="S27" s="4"/>
      <c r="T27" s="4"/>
      <c r="U27" s="4"/>
      <c r="V27" s="4">
        <v>72000</v>
      </c>
      <c r="W27" s="2" t="s">
        <v>102</v>
      </c>
      <c r="X27" s="4"/>
      <c r="Y27" s="2"/>
      <c r="Z27" s="2"/>
    </row>
    <row r="28" spans="1:26" x14ac:dyDescent="0.25">
      <c r="A28" s="1">
        <v>27</v>
      </c>
      <c r="B28" s="2" t="s">
        <v>91</v>
      </c>
      <c r="C28" s="3">
        <v>44816</v>
      </c>
      <c r="D28" s="2" t="s">
        <v>27</v>
      </c>
      <c r="E28" s="2" t="s">
        <v>92</v>
      </c>
      <c r="F28" s="2" t="s">
        <v>29</v>
      </c>
      <c r="G28" s="2" t="s">
        <v>30</v>
      </c>
      <c r="H28" s="2" t="s">
        <v>31</v>
      </c>
      <c r="I28" s="2" t="s">
        <v>31</v>
      </c>
      <c r="J28" s="2" t="s">
        <v>32</v>
      </c>
      <c r="K28" s="2" t="s">
        <v>93</v>
      </c>
      <c r="L28" s="2"/>
      <c r="M28" s="2" t="s">
        <v>96</v>
      </c>
      <c r="N28" s="2" t="s">
        <v>97</v>
      </c>
      <c r="O28" s="2" t="s">
        <v>98</v>
      </c>
      <c r="P28" s="2" t="s">
        <v>103</v>
      </c>
      <c r="Q28" s="4">
        <v>3500</v>
      </c>
      <c r="R28" s="4"/>
      <c r="S28" s="4"/>
      <c r="T28" s="4"/>
      <c r="U28" s="4"/>
      <c r="V28" s="4">
        <v>3500</v>
      </c>
      <c r="W28" s="2" t="s">
        <v>102</v>
      </c>
      <c r="X28" s="4"/>
      <c r="Y28" s="2"/>
      <c r="Z28" s="2"/>
    </row>
    <row r="29" spans="1:26" x14ac:dyDescent="0.25">
      <c r="A29" s="1">
        <v>28</v>
      </c>
      <c r="B29" s="2" t="s">
        <v>91</v>
      </c>
      <c r="C29" s="3">
        <v>44816</v>
      </c>
      <c r="D29" s="2" t="s">
        <v>27</v>
      </c>
      <c r="E29" s="2" t="s">
        <v>92</v>
      </c>
      <c r="F29" s="2" t="s">
        <v>29</v>
      </c>
      <c r="G29" s="2" t="s">
        <v>30</v>
      </c>
      <c r="H29" s="2" t="s">
        <v>31</v>
      </c>
      <c r="I29" s="2" t="s">
        <v>31</v>
      </c>
      <c r="J29" s="2" t="s">
        <v>32</v>
      </c>
      <c r="K29" s="2" t="s">
        <v>93</v>
      </c>
      <c r="L29" s="2"/>
      <c r="M29" s="2" t="s">
        <v>96</v>
      </c>
      <c r="N29" s="2" t="s">
        <v>97</v>
      </c>
      <c r="O29" s="2" t="s">
        <v>98</v>
      </c>
      <c r="P29" s="2" t="s">
        <v>104</v>
      </c>
      <c r="Q29" s="4">
        <v>120000</v>
      </c>
      <c r="R29" s="4"/>
      <c r="S29" s="4"/>
      <c r="T29" s="4"/>
      <c r="U29" s="4"/>
      <c r="V29" s="4">
        <v>120000</v>
      </c>
      <c r="W29" s="2" t="s">
        <v>102</v>
      </c>
      <c r="X29" s="4"/>
      <c r="Y29" s="2"/>
      <c r="Z29" s="2"/>
    </row>
    <row r="30" spans="1:26" x14ac:dyDescent="0.25">
      <c r="A30" s="1">
        <v>29</v>
      </c>
      <c r="B30" s="2" t="s">
        <v>91</v>
      </c>
      <c r="C30" s="3">
        <v>44816</v>
      </c>
      <c r="D30" s="2" t="s">
        <v>27</v>
      </c>
      <c r="E30" s="2" t="s">
        <v>92</v>
      </c>
      <c r="F30" s="2" t="s">
        <v>29</v>
      </c>
      <c r="G30" s="2" t="s">
        <v>30</v>
      </c>
      <c r="H30" s="2" t="s">
        <v>31</v>
      </c>
      <c r="I30" s="2" t="s">
        <v>31</v>
      </c>
      <c r="J30" s="2" t="s">
        <v>32</v>
      </c>
      <c r="K30" s="2" t="s">
        <v>93</v>
      </c>
      <c r="L30" s="2"/>
      <c r="M30" s="2" t="s">
        <v>96</v>
      </c>
      <c r="N30" s="2" t="s">
        <v>97</v>
      </c>
      <c r="O30" s="2" t="s">
        <v>98</v>
      </c>
      <c r="P30" s="2" t="s">
        <v>105</v>
      </c>
      <c r="Q30" s="4">
        <v>80000</v>
      </c>
      <c r="R30" s="4"/>
      <c r="S30" s="4"/>
      <c r="T30" s="4"/>
      <c r="U30" s="4"/>
      <c r="V30" s="4">
        <v>80000</v>
      </c>
      <c r="W30" s="2" t="s">
        <v>102</v>
      </c>
      <c r="X30" s="4"/>
      <c r="Y30" s="2"/>
      <c r="Z30" s="2"/>
    </row>
    <row r="31" spans="1:26" x14ac:dyDescent="0.25">
      <c r="A31" s="1">
        <v>30</v>
      </c>
      <c r="B31" s="2" t="s">
        <v>91</v>
      </c>
      <c r="C31" s="3">
        <v>44816</v>
      </c>
      <c r="D31" s="2" t="s">
        <v>27</v>
      </c>
      <c r="E31" s="2" t="s">
        <v>92</v>
      </c>
      <c r="F31" s="2" t="s">
        <v>29</v>
      </c>
      <c r="G31" s="2" t="s">
        <v>30</v>
      </c>
      <c r="H31" s="2" t="s">
        <v>31</v>
      </c>
      <c r="I31" s="2" t="s">
        <v>31</v>
      </c>
      <c r="J31" s="2" t="s">
        <v>32</v>
      </c>
      <c r="K31" s="2" t="s">
        <v>93</v>
      </c>
      <c r="L31" s="2"/>
      <c r="M31" s="2" t="s">
        <v>96</v>
      </c>
      <c r="N31" s="2" t="s">
        <v>97</v>
      </c>
      <c r="O31" s="2" t="s">
        <v>98</v>
      </c>
      <c r="P31" s="2" t="s">
        <v>106</v>
      </c>
      <c r="Q31" s="4">
        <v>53100</v>
      </c>
      <c r="R31" s="4"/>
      <c r="S31" s="4"/>
      <c r="T31" s="4"/>
      <c r="U31" s="4"/>
      <c r="V31" s="4">
        <v>53100</v>
      </c>
      <c r="W31" s="2" t="s">
        <v>102</v>
      </c>
      <c r="X31" s="4"/>
      <c r="Y31" s="2"/>
      <c r="Z31" s="2"/>
    </row>
    <row r="32" spans="1:26" x14ac:dyDescent="0.25">
      <c r="A32" s="1">
        <v>31</v>
      </c>
      <c r="B32" s="2" t="s">
        <v>91</v>
      </c>
      <c r="C32" s="3">
        <v>44816</v>
      </c>
      <c r="D32" s="2" t="s">
        <v>27</v>
      </c>
      <c r="E32" s="2" t="s">
        <v>92</v>
      </c>
      <c r="F32" s="2" t="s">
        <v>29</v>
      </c>
      <c r="G32" s="2" t="s">
        <v>30</v>
      </c>
      <c r="H32" s="2" t="s">
        <v>31</v>
      </c>
      <c r="I32" s="2" t="s">
        <v>31</v>
      </c>
      <c r="J32" s="2" t="s">
        <v>32</v>
      </c>
      <c r="K32" s="2" t="s">
        <v>93</v>
      </c>
      <c r="L32" s="2"/>
      <c r="M32" s="2" t="s">
        <v>96</v>
      </c>
      <c r="N32" s="2" t="s">
        <v>97</v>
      </c>
      <c r="O32" s="2" t="s">
        <v>98</v>
      </c>
      <c r="P32" s="2" t="s">
        <v>107</v>
      </c>
      <c r="Q32" s="4">
        <v>3200</v>
      </c>
      <c r="R32" s="4"/>
      <c r="S32" s="4"/>
      <c r="T32" s="4"/>
      <c r="U32" s="4"/>
      <c r="V32" s="4">
        <v>3200</v>
      </c>
      <c r="W32" s="2" t="s">
        <v>102</v>
      </c>
      <c r="X32" s="4"/>
      <c r="Y32" s="2"/>
      <c r="Z32" s="2"/>
    </row>
    <row r="33" spans="1:26" x14ac:dyDescent="0.25">
      <c r="A33" s="1">
        <v>32</v>
      </c>
      <c r="B33" s="2" t="s">
        <v>91</v>
      </c>
      <c r="C33" s="3">
        <v>44816</v>
      </c>
      <c r="D33" s="2" t="s">
        <v>27</v>
      </c>
      <c r="E33" s="2" t="s">
        <v>92</v>
      </c>
      <c r="F33" s="2" t="s">
        <v>29</v>
      </c>
      <c r="G33" s="2" t="s">
        <v>30</v>
      </c>
      <c r="H33" s="2" t="s">
        <v>31</v>
      </c>
      <c r="I33" s="2" t="s">
        <v>31</v>
      </c>
      <c r="J33" s="2" t="s">
        <v>32</v>
      </c>
      <c r="K33" s="2" t="s">
        <v>93</v>
      </c>
      <c r="L33" s="2"/>
      <c r="M33" s="2" t="s">
        <v>96</v>
      </c>
      <c r="N33" s="2" t="s">
        <v>97</v>
      </c>
      <c r="O33" s="2" t="s">
        <v>98</v>
      </c>
      <c r="P33" s="2" t="s">
        <v>108</v>
      </c>
      <c r="Q33" s="4">
        <v>106000</v>
      </c>
      <c r="R33" s="4"/>
      <c r="S33" s="4"/>
      <c r="T33" s="4"/>
      <c r="U33" s="4"/>
      <c r="V33" s="4">
        <v>106000</v>
      </c>
      <c r="W33" s="2" t="s">
        <v>38</v>
      </c>
      <c r="X33" s="4"/>
      <c r="Y33" s="2"/>
      <c r="Z33" s="2"/>
    </row>
    <row r="34" spans="1:26" x14ac:dyDescent="0.25">
      <c r="A34" s="1">
        <v>33</v>
      </c>
      <c r="B34" s="2" t="s">
        <v>91</v>
      </c>
      <c r="C34" s="3">
        <v>44816</v>
      </c>
      <c r="D34" s="2" t="s">
        <v>27</v>
      </c>
      <c r="E34" s="2" t="s">
        <v>92</v>
      </c>
      <c r="F34" s="2" t="s">
        <v>29</v>
      </c>
      <c r="G34" s="2" t="s">
        <v>30</v>
      </c>
      <c r="H34" s="2" t="s">
        <v>31</v>
      </c>
      <c r="I34" s="2" t="s">
        <v>31</v>
      </c>
      <c r="J34" s="2" t="s">
        <v>32</v>
      </c>
      <c r="K34" s="2" t="s">
        <v>93</v>
      </c>
      <c r="L34" s="2"/>
      <c r="M34" s="2" t="s">
        <v>96</v>
      </c>
      <c r="N34" s="2" t="s">
        <v>97</v>
      </c>
      <c r="O34" s="2" t="s">
        <v>98</v>
      </c>
      <c r="P34" s="2" t="s">
        <v>109</v>
      </c>
      <c r="Q34" s="4">
        <v>75</v>
      </c>
      <c r="R34" s="4"/>
      <c r="S34" s="4"/>
      <c r="T34" s="4"/>
      <c r="U34" s="4"/>
      <c r="V34" s="4">
        <v>75</v>
      </c>
      <c r="W34" s="2" t="s">
        <v>110</v>
      </c>
      <c r="X34" s="4"/>
      <c r="Y34" s="2"/>
      <c r="Z34" s="2"/>
    </row>
    <row r="35" spans="1:26" x14ac:dyDescent="0.25">
      <c r="A35" s="1">
        <v>34</v>
      </c>
      <c r="B35" s="2" t="s">
        <v>91</v>
      </c>
      <c r="C35" s="3">
        <v>44816</v>
      </c>
      <c r="D35" s="2" t="s">
        <v>27</v>
      </c>
      <c r="E35" s="2" t="s">
        <v>92</v>
      </c>
      <c r="F35" s="2" t="s">
        <v>29</v>
      </c>
      <c r="G35" s="2" t="s">
        <v>30</v>
      </c>
      <c r="H35" s="2" t="s">
        <v>31</v>
      </c>
      <c r="I35" s="2" t="s">
        <v>31</v>
      </c>
      <c r="J35" s="2" t="s">
        <v>32</v>
      </c>
      <c r="K35" s="2" t="s">
        <v>93</v>
      </c>
      <c r="L35" s="2"/>
      <c r="M35" s="2" t="s">
        <v>96</v>
      </c>
      <c r="N35" s="2" t="s">
        <v>97</v>
      </c>
      <c r="O35" s="2" t="s">
        <v>98</v>
      </c>
      <c r="P35" s="2" t="s">
        <v>111</v>
      </c>
      <c r="Q35" s="4">
        <v>2075</v>
      </c>
      <c r="R35" s="4"/>
      <c r="S35" s="4"/>
      <c r="T35" s="4"/>
      <c r="U35" s="4"/>
      <c r="V35" s="4">
        <v>2075</v>
      </c>
      <c r="W35" s="2" t="s">
        <v>112</v>
      </c>
      <c r="X35" s="4"/>
      <c r="Y35" s="2"/>
      <c r="Z35" s="2"/>
    </row>
    <row r="36" spans="1:26" x14ac:dyDescent="0.25">
      <c r="A36" s="1">
        <v>35</v>
      </c>
      <c r="B36" s="2" t="s">
        <v>91</v>
      </c>
      <c r="C36" s="3">
        <v>44816</v>
      </c>
      <c r="D36" s="2" t="s">
        <v>27</v>
      </c>
      <c r="E36" s="2" t="s">
        <v>92</v>
      </c>
      <c r="F36" s="2" t="s">
        <v>29</v>
      </c>
      <c r="G36" s="2" t="s">
        <v>30</v>
      </c>
      <c r="H36" s="2" t="s">
        <v>31</v>
      </c>
      <c r="I36" s="2" t="s">
        <v>31</v>
      </c>
      <c r="J36" s="2" t="s">
        <v>32</v>
      </c>
      <c r="K36" s="2" t="s">
        <v>93</v>
      </c>
      <c r="L36" s="2"/>
      <c r="M36" s="2" t="s">
        <v>96</v>
      </c>
      <c r="N36" s="2" t="s">
        <v>97</v>
      </c>
      <c r="O36" s="2" t="s">
        <v>98</v>
      </c>
      <c r="P36" s="2" t="s">
        <v>113</v>
      </c>
      <c r="Q36" s="4">
        <v>550</v>
      </c>
      <c r="R36" s="4"/>
      <c r="S36" s="4"/>
      <c r="T36" s="4"/>
      <c r="U36" s="4"/>
      <c r="V36" s="4">
        <v>550</v>
      </c>
      <c r="W36" s="2" t="s">
        <v>112</v>
      </c>
      <c r="X36" s="4"/>
      <c r="Y36" s="2"/>
      <c r="Z36" s="2"/>
    </row>
    <row r="37" spans="1:26" x14ac:dyDescent="0.25">
      <c r="A37" s="1">
        <v>36</v>
      </c>
      <c r="B37" s="2" t="s">
        <v>91</v>
      </c>
      <c r="C37" s="3">
        <v>44816</v>
      </c>
      <c r="D37" s="2" t="s">
        <v>27</v>
      </c>
      <c r="E37" s="2" t="s">
        <v>92</v>
      </c>
      <c r="F37" s="2" t="s">
        <v>29</v>
      </c>
      <c r="G37" s="2" t="s">
        <v>30</v>
      </c>
      <c r="H37" s="2" t="s">
        <v>31</v>
      </c>
      <c r="I37" s="2" t="s">
        <v>31</v>
      </c>
      <c r="J37" s="2" t="s">
        <v>32</v>
      </c>
      <c r="K37" s="2" t="s">
        <v>93</v>
      </c>
      <c r="L37" s="2"/>
      <c r="M37" s="2" t="s">
        <v>96</v>
      </c>
      <c r="N37" s="2" t="s">
        <v>97</v>
      </c>
      <c r="O37" s="2" t="s">
        <v>98</v>
      </c>
      <c r="P37" s="2" t="s">
        <v>114</v>
      </c>
      <c r="Q37" s="4">
        <v>750</v>
      </c>
      <c r="R37" s="4"/>
      <c r="S37" s="4"/>
      <c r="T37" s="4"/>
      <c r="U37" s="4"/>
      <c r="V37" s="4">
        <v>750</v>
      </c>
      <c r="W37" s="2" t="s">
        <v>72</v>
      </c>
      <c r="X37" s="4"/>
      <c r="Y37" s="2"/>
      <c r="Z37" s="2"/>
    </row>
    <row r="38" spans="1:26" x14ac:dyDescent="0.25">
      <c r="A38" s="1">
        <v>37</v>
      </c>
      <c r="B38" s="2" t="s">
        <v>115</v>
      </c>
      <c r="C38" s="3">
        <v>44816</v>
      </c>
      <c r="D38" s="2" t="s">
        <v>27</v>
      </c>
      <c r="E38" s="2" t="s">
        <v>116</v>
      </c>
      <c r="F38" s="2" t="s">
        <v>29</v>
      </c>
      <c r="G38" s="2" t="s">
        <v>30</v>
      </c>
      <c r="H38" s="2" t="s">
        <v>31</v>
      </c>
      <c r="I38" s="2" t="s">
        <v>31</v>
      </c>
      <c r="J38" s="2" t="s">
        <v>32</v>
      </c>
      <c r="K38" s="2" t="s">
        <v>117</v>
      </c>
      <c r="L38" s="2"/>
      <c r="M38" s="2" t="s">
        <v>34</v>
      </c>
      <c r="N38" s="2" t="s">
        <v>35</v>
      </c>
      <c r="O38" s="2" t="s">
        <v>118</v>
      </c>
      <c r="P38" s="2" t="s">
        <v>119</v>
      </c>
      <c r="Q38" s="4">
        <v>575</v>
      </c>
      <c r="R38" s="4"/>
      <c r="S38" s="4"/>
      <c r="T38" s="4"/>
      <c r="U38" s="4"/>
      <c r="V38" s="4">
        <v>575</v>
      </c>
      <c r="W38" s="2" t="s">
        <v>38</v>
      </c>
      <c r="X38" s="4"/>
      <c r="Y38" s="2"/>
      <c r="Z38" s="2"/>
    </row>
    <row r="39" spans="1:26" x14ac:dyDescent="0.25">
      <c r="A39" s="1">
        <v>38</v>
      </c>
      <c r="B39" s="2" t="s">
        <v>115</v>
      </c>
      <c r="C39" s="3">
        <v>44816</v>
      </c>
      <c r="D39" s="2" t="s">
        <v>27</v>
      </c>
      <c r="E39" s="2" t="s">
        <v>116</v>
      </c>
      <c r="F39" s="2" t="s">
        <v>29</v>
      </c>
      <c r="G39" s="2" t="s">
        <v>30</v>
      </c>
      <c r="H39" s="2" t="s">
        <v>31</v>
      </c>
      <c r="I39" s="2" t="s">
        <v>31</v>
      </c>
      <c r="J39" s="2" t="s">
        <v>32</v>
      </c>
      <c r="K39" s="2" t="s">
        <v>117</v>
      </c>
      <c r="L39" s="2"/>
      <c r="M39" s="2" t="s">
        <v>34</v>
      </c>
      <c r="N39" s="2" t="s">
        <v>35</v>
      </c>
      <c r="O39" s="2" t="s">
        <v>89</v>
      </c>
      <c r="P39" s="2" t="s">
        <v>90</v>
      </c>
      <c r="Q39" s="4">
        <v>416.5</v>
      </c>
      <c r="R39" s="4"/>
      <c r="S39" s="4"/>
      <c r="T39" s="4"/>
      <c r="U39" s="4"/>
      <c r="V39" s="4">
        <v>416.5</v>
      </c>
      <c r="W39" s="2" t="s">
        <v>38</v>
      </c>
      <c r="X39" s="4"/>
      <c r="Y39" s="2"/>
      <c r="Z39" s="2"/>
    </row>
  </sheetData>
  <sheetProtection formatCells="0" formatColumns="0" formatRows="0" insertColumns="0" insertRows="0" insertHyperlinks="0" deleteColumns="0" deleteRows="0" sort="0" autoFilter="0" pivotTables="0"/>
  <autoFilter ref="A1:Z39" xr:uid="{00000000-0009-0000-00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9BD-85FD-4F26-A006-631945D988A4}">
  <dimension ref="A1:U86"/>
  <sheetViews>
    <sheetView rightToLeft="1" topLeftCell="E1" workbookViewId="0">
      <selection activeCell="N2" sqref="N2"/>
    </sheetView>
  </sheetViews>
  <sheetFormatPr defaultRowHeight="15" x14ac:dyDescent="0.25"/>
  <cols>
    <col min="4" max="4" width="14.5703125" customWidth="1"/>
    <col min="5" max="5" width="86.85546875" style="24" bestFit="1" customWidth="1"/>
    <col min="7" max="7" width="11.5703125" style="29" bestFit="1" customWidth="1"/>
    <col min="13" max="13" width="11.5703125" bestFit="1" customWidth="1"/>
    <col min="14" max="14" width="11.5703125" customWidth="1"/>
    <col min="16" max="16" width="14.28515625" style="30" bestFit="1" customWidth="1"/>
    <col min="17" max="18" width="11.5703125" bestFit="1" customWidth="1"/>
    <col min="19" max="19" width="14.28515625" bestFit="1" customWidth="1"/>
    <col min="20" max="20" width="10.5703125" style="29" bestFit="1" customWidth="1"/>
    <col min="21" max="21" width="10.5703125" bestFit="1" customWidth="1"/>
  </cols>
  <sheetData>
    <row r="1" spans="1:20" s="28" customFormat="1" ht="22.5" x14ac:dyDescent="0.25">
      <c r="A1" s="25" t="s">
        <v>0</v>
      </c>
      <c r="B1" s="25" t="s">
        <v>120</v>
      </c>
      <c r="C1" s="25" t="s">
        <v>12</v>
      </c>
      <c r="D1" s="25" t="s">
        <v>14</v>
      </c>
      <c r="E1" s="26" t="s">
        <v>15</v>
      </c>
      <c r="F1" s="25" t="s">
        <v>22</v>
      </c>
      <c r="G1" s="31" t="s">
        <v>121</v>
      </c>
      <c r="H1" s="27" t="s">
        <v>122</v>
      </c>
      <c r="I1" s="27" t="s">
        <v>123</v>
      </c>
      <c r="J1" s="27" t="s">
        <v>254</v>
      </c>
      <c r="K1" s="27" t="s">
        <v>255</v>
      </c>
      <c r="L1" s="27" t="s">
        <v>256</v>
      </c>
      <c r="M1" s="27" t="s">
        <v>257</v>
      </c>
      <c r="N1" s="27" t="s">
        <v>259</v>
      </c>
      <c r="O1" s="27" t="s">
        <v>258</v>
      </c>
      <c r="P1" s="35" t="s">
        <v>239</v>
      </c>
      <c r="Q1" s="42">
        <v>0.3</v>
      </c>
      <c r="R1" s="28" t="s">
        <v>250</v>
      </c>
      <c r="S1" s="28" t="s">
        <v>251</v>
      </c>
      <c r="T1" s="45" t="s">
        <v>260</v>
      </c>
    </row>
    <row r="2" spans="1:20" x14ac:dyDescent="0.25">
      <c r="A2" s="10">
        <v>1</v>
      </c>
      <c r="B2" s="10" t="s">
        <v>124</v>
      </c>
      <c r="C2" s="10" t="s">
        <v>35</v>
      </c>
      <c r="D2" s="10" t="s">
        <v>125</v>
      </c>
      <c r="E2" s="21" t="s">
        <v>126</v>
      </c>
      <c r="F2" s="10" t="s">
        <v>38</v>
      </c>
      <c r="G2" s="32">
        <v>277.5</v>
      </c>
      <c r="H2" s="11" t="s">
        <v>35</v>
      </c>
      <c r="I2" s="12" t="s">
        <v>35</v>
      </c>
      <c r="J2" s="12"/>
      <c r="K2" s="12"/>
      <c r="L2" s="12"/>
      <c r="M2" s="12"/>
      <c r="N2" s="12">
        <f>SUM(J2:M2)</f>
        <v>0</v>
      </c>
      <c r="O2" s="10">
        <v>1.077</v>
      </c>
      <c r="P2" s="30">
        <f>G2*O2</f>
        <v>298.86750000000001</v>
      </c>
      <c r="Q2" s="30">
        <f>P2*$Q$1</f>
        <v>89.660250000000005</v>
      </c>
      <c r="R2" s="43">
        <v>290271</v>
      </c>
      <c r="S2" s="43">
        <f>Q2*R2</f>
        <v>26025770.427750003</v>
      </c>
      <c r="T2" s="29">
        <f>N2*O2</f>
        <v>0</v>
      </c>
    </row>
    <row r="3" spans="1:20" x14ac:dyDescent="0.25">
      <c r="A3" s="13">
        <v>2</v>
      </c>
      <c r="B3" s="13" t="s">
        <v>124</v>
      </c>
      <c r="C3" s="13" t="s">
        <v>35</v>
      </c>
      <c r="D3" s="13" t="s">
        <v>42</v>
      </c>
      <c r="E3" s="22" t="s">
        <v>127</v>
      </c>
      <c r="F3" s="13" t="s">
        <v>38</v>
      </c>
      <c r="G3" s="33">
        <v>22</v>
      </c>
      <c r="H3" s="14">
        <v>22</v>
      </c>
      <c r="I3" s="14">
        <v>22</v>
      </c>
      <c r="J3" s="14"/>
      <c r="K3" s="14">
        <v>22</v>
      </c>
      <c r="L3" s="14"/>
      <c r="M3" s="14"/>
      <c r="N3" s="12">
        <f t="shared" ref="N3:N66" si="0">SUM(J3:M3)</f>
        <v>22</v>
      </c>
      <c r="O3" s="13">
        <v>1.508</v>
      </c>
      <c r="P3" s="30">
        <f t="shared" ref="P3:P73" si="1">G3*O3</f>
        <v>33.176000000000002</v>
      </c>
      <c r="Q3" s="30">
        <f t="shared" ref="Q3:Q66" si="2">P3*$Q$1</f>
        <v>9.9527999999999999</v>
      </c>
      <c r="R3" s="43">
        <v>290271</v>
      </c>
      <c r="S3" s="43">
        <f t="shared" ref="S3:S66" si="3">Q3*R3</f>
        <v>2889009.2088000001</v>
      </c>
      <c r="T3" s="29">
        <f t="shared" ref="T3:T66" si="4">N3*O3</f>
        <v>33.176000000000002</v>
      </c>
    </row>
    <row r="4" spans="1:20" x14ac:dyDescent="0.25">
      <c r="A4" s="10">
        <v>3</v>
      </c>
      <c r="B4" s="10" t="s">
        <v>124</v>
      </c>
      <c r="C4" s="10" t="s">
        <v>35</v>
      </c>
      <c r="D4" s="10" t="s">
        <v>44</v>
      </c>
      <c r="E4" s="21" t="s">
        <v>128</v>
      </c>
      <c r="F4" s="10" t="s">
        <v>38</v>
      </c>
      <c r="G4" s="32">
        <v>1.5</v>
      </c>
      <c r="H4" s="12">
        <v>2</v>
      </c>
      <c r="I4" s="12">
        <v>2</v>
      </c>
      <c r="J4" s="12"/>
      <c r="K4" s="12">
        <v>1.5</v>
      </c>
      <c r="L4" s="12"/>
      <c r="M4" s="12"/>
      <c r="N4" s="12">
        <f t="shared" si="0"/>
        <v>1.5</v>
      </c>
      <c r="O4" s="10">
        <v>2.2970000000000002</v>
      </c>
      <c r="P4" s="30">
        <f t="shared" si="1"/>
        <v>3.4455</v>
      </c>
      <c r="Q4" s="30">
        <f t="shared" si="2"/>
        <v>1.03365</v>
      </c>
      <c r="R4" s="43">
        <v>290271</v>
      </c>
      <c r="S4" s="43">
        <f t="shared" si="3"/>
        <v>300038.61914999998</v>
      </c>
      <c r="T4" s="29">
        <f t="shared" si="4"/>
        <v>3.4455</v>
      </c>
    </row>
    <row r="5" spans="1:20" x14ac:dyDescent="0.25">
      <c r="A5" s="13">
        <v>4</v>
      </c>
      <c r="B5" s="13" t="s">
        <v>124</v>
      </c>
      <c r="C5" s="13" t="s">
        <v>35</v>
      </c>
      <c r="D5" s="13" t="s">
        <v>55</v>
      </c>
      <c r="E5" s="22" t="s">
        <v>129</v>
      </c>
      <c r="F5" s="13" t="s">
        <v>38</v>
      </c>
      <c r="G5" s="33">
        <v>1558</v>
      </c>
      <c r="H5" s="15">
        <v>1558</v>
      </c>
      <c r="I5" s="15">
        <v>1558</v>
      </c>
      <c r="J5" s="15"/>
      <c r="K5" s="15">
        <v>1558</v>
      </c>
      <c r="L5" s="15"/>
      <c r="M5" s="15"/>
      <c r="N5" s="12">
        <f t="shared" si="0"/>
        <v>1558</v>
      </c>
      <c r="O5" s="13">
        <v>1.149</v>
      </c>
      <c r="P5" s="30">
        <f t="shared" si="1"/>
        <v>1790.1420000000001</v>
      </c>
      <c r="Q5" s="30">
        <f t="shared" si="2"/>
        <v>537.04259999999999</v>
      </c>
      <c r="R5" s="43">
        <v>290271</v>
      </c>
      <c r="S5" s="43">
        <f t="shared" si="3"/>
        <v>155887892.54460001</v>
      </c>
      <c r="T5" s="29">
        <f t="shared" si="4"/>
        <v>1790.1420000000001</v>
      </c>
    </row>
    <row r="6" spans="1:20" x14ac:dyDescent="0.25">
      <c r="A6" s="10">
        <v>5</v>
      </c>
      <c r="B6" s="10" t="s">
        <v>124</v>
      </c>
      <c r="C6" s="10" t="s">
        <v>35</v>
      </c>
      <c r="D6" s="10" t="s">
        <v>57</v>
      </c>
      <c r="E6" s="21" t="s">
        <v>130</v>
      </c>
      <c r="F6" s="10" t="s">
        <v>38</v>
      </c>
      <c r="G6" s="32">
        <v>122.5</v>
      </c>
      <c r="H6" s="12">
        <v>123</v>
      </c>
      <c r="I6" s="12">
        <v>123</v>
      </c>
      <c r="J6" s="12"/>
      <c r="K6" s="12">
        <v>122.5</v>
      </c>
      <c r="L6" s="12"/>
      <c r="M6" s="12"/>
      <c r="N6" s="12">
        <f t="shared" si="0"/>
        <v>122.5</v>
      </c>
      <c r="O6" s="10">
        <v>1.7230000000000001</v>
      </c>
      <c r="P6" s="30">
        <f t="shared" si="1"/>
        <v>211.06750000000002</v>
      </c>
      <c r="Q6" s="30">
        <f t="shared" si="2"/>
        <v>63.320250000000001</v>
      </c>
      <c r="R6" s="43">
        <v>290271</v>
      </c>
      <c r="S6" s="43">
        <f t="shared" si="3"/>
        <v>18380032.287750002</v>
      </c>
      <c r="T6" s="29">
        <f t="shared" si="4"/>
        <v>211.06750000000002</v>
      </c>
    </row>
    <row r="7" spans="1:20" x14ac:dyDescent="0.25">
      <c r="A7" s="13">
        <v>6</v>
      </c>
      <c r="B7" s="13" t="s">
        <v>124</v>
      </c>
      <c r="C7" s="13" t="s">
        <v>35</v>
      </c>
      <c r="D7" s="13" t="s">
        <v>59</v>
      </c>
      <c r="E7" s="22" t="s">
        <v>131</v>
      </c>
      <c r="F7" s="13" t="s">
        <v>38</v>
      </c>
      <c r="G7" s="33">
        <v>4.5</v>
      </c>
      <c r="H7" s="14">
        <v>5</v>
      </c>
      <c r="I7" s="14">
        <v>5</v>
      </c>
      <c r="J7" s="14"/>
      <c r="K7" s="14">
        <v>4.5</v>
      </c>
      <c r="L7" s="14"/>
      <c r="M7" s="14"/>
      <c r="N7" s="12">
        <f t="shared" si="0"/>
        <v>4.5</v>
      </c>
      <c r="O7" s="13">
        <v>2.44</v>
      </c>
      <c r="P7" s="30">
        <f t="shared" si="1"/>
        <v>10.98</v>
      </c>
      <c r="Q7" s="30">
        <f t="shared" si="2"/>
        <v>3.294</v>
      </c>
      <c r="R7" s="43">
        <v>290271</v>
      </c>
      <c r="S7" s="43">
        <f t="shared" si="3"/>
        <v>956152.674</v>
      </c>
      <c r="T7" s="29">
        <f t="shared" si="4"/>
        <v>10.98</v>
      </c>
    </row>
    <row r="8" spans="1:20" x14ac:dyDescent="0.25">
      <c r="A8" s="10">
        <v>7</v>
      </c>
      <c r="B8" s="10" t="s">
        <v>124</v>
      </c>
      <c r="C8" s="10" t="s">
        <v>35</v>
      </c>
      <c r="D8" s="10" t="s">
        <v>132</v>
      </c>
      <c r="E8" s="21" t="s">
        <v>133</v>
      </c>
      <c r="F8" s="10" t="s">
        <v>38</v>
      </c>
      <c r="G8" s="32">
        <v>1104.5</v>
      </c>
      <c r="H8" s="11" t="s">
        <v>35</v>
      </c>
      <c r="I8" s="12" t="s">
        <v>35</v>
      </c>
      <c r="J8" s="12"/>
      <c r="K8" s="12"/>
      <c r="L8" s="12"/>
      <c r="M8" s="12"/>
      <c r="N8" s="12">
        <f t="shared" si="0"/>
        <v>0</v>
      </c>
      <c r="O8" s="10">
        <v>1.1919999999999999</v>
      </c>
      <c r="P8" s="30">
        <f t="shared" si="1"/>
        <v>1316.5639999999999</v>
      </c>
      <c r="Q8" s="30">
        <f t="shared" si="2"/>
        <v>394.96919999999994</v>
      </c>
      <c r="R8" s="43">
        <v>290271</v>
      </c>
      <c r="S8" s="43">
        <f t="shared" si="3"/>
        <v>114648104.65319999</v>
      </c>
      <c r="T8" s="29">
        <f t="shared" si="4"/>
        <v>0</v>
      </c>
    </row>
    <row r="9" spans="1:20" x14ac:dyDescent="0.25">
      <c r="A9" s="13">
        <v>8</v>
      </c>
      <c r="B9" s="13" t="s">
        <v>124</v>
      </c>
      <c r="C9" s="13" t="s">
        <v>35</v>
      </c>
      <c r="D9" s="13" t="s">
        <v>134</v>
      </c>
      <c r="E9" s="22" t="s">
        <v>135</v>
      </c>
      <c r="F9" s="13" t="s">
        <v>38</v>
      </c>
      <c r="G9" s="33">
        <v>323.5</v>
      </c>
      <c r="H9" s="16" t="s">
        <v>35</v>
      </c>
      <c r="I9" s="14" t="s">
        <v>35</v>
      </c>
      <c r="J9" s="14"/>
      <c r="K9" s="14"/>
      <c r="L9" s="14"/>
      <c r="M9" s="14"/>
      <c r="N9" s="12">
        <f t="shared" si="0"/>
        <v>0</v>
      </c>
      <c r="O9" s="13">
        <v>1.7949999999999999</v>
      </c>
      <c r="P9" s="30">
        <f t="shared" si="1"/>
        <v>580.6825</v>
      </c>
      <c r="Q9" s="30">
        <f t="shared" si="2"/>
        <v>174.20474999999999</v>
      </c>
      <c r="R9" s="43">
        <v>290271</v>
      </c>
      <c r="S9" s="43">
        <f t="shared" si="3"/>
        <v>50566586.98725</v>
      </c>
      <c r="T9" s="29">
        <f t="shared" si="4"/>
        <v>0</v>
      </c>
    </row>
    <row r="10" spans="1:20" x14ac:dyDescent="0.25">
      <c r="A10" s="10">
        <v>9</v>
      </c>
      <c r="B10" s="10" t="s">
        <v>124</v>
      </c>
      <c r="C10" s="10" t="s">
        <v>35</v>
      </c>
      <c r="D10" s="10" t="s">
        <v>46</v>
      </c>
      <c r="E10" s="21" t="s">
        <v>136</v>
      </c>
      <c r="F10" s="10" t="s">
        <v>38</v>
      </c>
      <c r="G10" s="32">
        <v>3.5</v>
      </c>
      <c r="H10" s="12">
        <v>4</v>
      </c>
      <c r="I10" s="12">
        <v>4</v>
      </c>
      <c r="J10" s="12"/>
      <c r="K10" s="12">
        <v>3.5</v>
      </c>
      <c r="L10" s="12"/>
      <c r="M10" s="12"/>
      <c r="N10" s="12">
        <f t="shared" si="0"/>
        <v>3.5</v>
      </c>
      <c r="O10" s="10">
        <v>2.6560000000000001</v>
      </c>
      <c r="P10" s="30">
        <f t="shared" si="1"/>
        <v>9.2960000000000012</v>
      </c>
      <c r="Q10" s="30">
        <f t="shared" si="2"/>
        <v>2.7888000000000002</v>
      </c>
      <c r="R10" s="43">
        <v>290271</v>
      </c>
      <c r="S10" s="43">
        <f t="shared" si="3"/>
        <v>809507.7648</v>
      </c>
      <c r="T10" s="29">
        <f t="shared" si="4"/>
        <v>9.2960000000000012</v>
      </c>
    </row>
    <row r="11" spans="1:20" x14ac:dyDescent="0.25">
      <c r="A11" s="13">
        <v>10</v>
      </c>
      <c r="B11" s="13" t="s">
        <v>124</v>
      </c>
      <c r="C11" s="13" t="s">
        <v>35</v>
      </c>
      <c r="D11" s="13" t="s">
        <v>137</v>
      </c>
      <c r="E11" s="22" t="s">
        <v>138</v>
      </c>
      <c r="F11" s="13" t="s">
        <v>38</v>
      </c>
      <c r="G11" s="33">
        <v>1697.5</v>
      </c>
      <c r="H11" s="16" t="s">
        <v>35</v>
      </c>
      <c r="I11" s="14" t="s">
        <v>35</v>
      </c>
      <c r="J11" s="14"/>
      <c r="K11" s="14"/>
      <c r="L11" s="14"/>
      <c r="M11" s="14"/>
      <c r="N11" s="12">
        <f t="shared" si="0"/>
        <v>0</v>
      </c>
      <c r="O11" s="13">
        <v>1.508</v>
      </c>
      <c r="P11" s="30">
        <f t="shared" si="1"/>
        <v>2559.83</v>
      </c>
      <c r="Q11" s="30">
        <f t="shared" si="2"/>
        <v>767.94899999999996</v>
      </c>
      <c r="R11" s="43">
        <v>290271</v>
      </c>
      <c r="S11" s="43">
        <f t="shared" si="3"/>
        <v>222913324.17899999</v>
      </c>
      <c r="T11" s="29">
        <f t="shared" si="4"/>
        <v>0</v>
      </c>
    </row>
    <row r="12" spans="1:20" x14ac:dyDescent="0.25">
      <c r="A12" s="10">
        <v>11</v>
      </c>
      <c r="B12" s="10" t="s">
        <v>124</v>
      </c>
      <c r="C12" s="10" t="s">
        <v>35</v>
      </c>
      <c r="D12" s="10" t="s">
        <v>139</v>
      </c>
      <c r="E12" s="21" t="s">
        <v>140</v>
      </c>
      <c r="F12" s="10" t="s">
        <v>38</v>
      </c>
      <c r="G12" s="32">
        <v>131</v>
      </c>
      <c r="H12" s="11" t="s">
        <v>35</v>
      </c>
      <c r="I12" s="12" t="s">
        <v>35</v>
      </c>
      <c r="J12" s="12"/>
      <c r="K12" s="12"/>
      <c r="L12" s="12"/>
      <c r="M12" s="12"/>
      <c r="N12" s="12">
        <f t="shared" si="0"/>
        <v>0</v>
      </c>
      <c r="O12" s="10">
        <v>2.1040000000000001</v>
      </c>
      <c r="P12" s="30">
        <f t="shared" si="1"/>
        <v>275.62400000000002</v>
      </c>
      <c r="Q12" s="30">
        <f t="shared" si="2"/>
        <v>82.687200000000004</v>
      </c>
      <c r="R12" s="43">
        <v>290271</v>
      </c>
      <c r="S12" s="43">
        <f t="shared" si="3"/>
        <v>24001696.231200002</v>
      </c>
      <c r="T12" s="29">
        <f t="shared" si="4"/>
        <v>0</v>
      </c>
    </row>
    <row r="13" spans="1:20" x14ac:dyDescent="0.25">
      <c r="A13" s="13">
        <v>12</v>
      </c>
      <c r="B13" s="13" t="s">
        <v>124</v>
      </c>
      <c r="C13" s="13" t="s">
        <v>35</v>
      </c>
      <c r="D13" s="13" t="s">
        <v>141</v>
      </c>
      <c r="E13" s="22" t="s">
        <v>142</v>
      </c>
      <c r="F13" s="13" t="s">
        <v>38</v>
      </c>
      <c r="G13" s="33">
        <v>1.5</v>
      </c>
      <c r="H13" s="16" t="s">
        <v>35</v>
      </c>
      <c r="I13" s="14" t="s">
        <v>35</v>
      </c>
      <c r="J13" s="14"/>
      <c r="K13" s="14"/>
      <c r="L13" s="14"/>
      <c r="M13" s="14"/>
      <c r="N13" s="12">
        <f t="shared" si="0"/>
        <v>0</v>
      </c>
      <c r="O13" s="13">
        <v>2.9430000000000001</v>
      </c>
      <c r="P13" s="30">
        <f t="shared" si="1"/>
        <v>4.4145000000000003</v>
      </c>
      <c r="Q13" s="30">
        <f t="shared" si="2"/>
        <v>1.3243500000000001</v>
      </c>
      <c r="R13" s="43">
        <v>290271</v>
      </c>
      <c r="S13" s="43">
        <f t="shared" si="3"/>
        <v>384420.39885000006</v>
      </c>
      <c r="T13" s="29">
        <f t="shared" si="4"/>
        <v>0</v>
      </c>
    </row>
    <row r="14" spans="1:20" x14ac:dyDescent="0.25">
      <c r="A14" s="10">
        <v>13</v>
      </c>
      <c r="B14" s="10" t="s">
        <v>124</v>
      </c>
      <c r="C14" s="10" t="s">
        <v>35</v>
      </c>
      <c r="D14" s="10" t="s">
        <v>48</v>
      </c>
      <c r="E14" s="21" t="s">
        <v>143</v>
      </c>
      <c r="F14" s="10" t="s">
        <v>38</v>
      </c>
      <c r="G14" s="32">
        <v>2009</v>
      </c>
      <c r="H14" s="11">
        <v>110</v>
      </c>
      <c r="I14" s="12">
        <v>110</v>
      </c>
      <c r="J14" s="12">
        <v>110</v>
      </c>
      <c r="K14" s="12"/>
      <c r="L14" s="12"/>
      <c r="M14" s="12"/>
      <c r="N14" s="12">
        <f t="shared" si="0"/>
        <v>110</v>
      </c>
      <c r="O14" s="10">
        <v>1.579</v>
      </c>
      <c r="P14" s="30">
        <f t="shared" si="1"/>
        <v>3172.2109999999998</v>
      </c>
      <c r="Q14" s="30">
        <f t="shared" si="2"/>
        <v>951.66329999999994</v>
      </c>
      <c r="R14" s="43">
        <v>290271</v>
      </c>
      <c r="S14" s="43">
        <f t="shared" si="3"/>
        <v>276240257.7543</v>
      </c>
      <c r="T14" s="29">
        <f t="shared" si="4"/>
        <v>173.69</v>
      </c>
    </row>
    <row r="15" spans="1:20" x14ac:dyDescent="0.25">
      <c r="A15" s="13">
        <v>14</v>
      </c>
      <c r="B15" s="13" t="s">
        <v>124</v>
      </c>
      <c r="C15" s="13" t="s">
        <v>35</v>
      </c>
      <c r="D15" s="13" t="s">
        <v>144</v>
      </c>
      <c r="E15" s="22" t="s">
        <v>145</v>
      </c>
      <c r="F15" s="13" t="s">
        <v>38</v>
      </c>
      <c r="G15" s="33">
        <v>956</v>
      </c>
      <c r="H15" s="16" t="s">
        <v>35</v>
      </c>
      <c r="I15" s="14" t="s">
        <v>35</v>
      </c>
      <c r="J15" s="14"/>
      <c r="K15" s="14"/>
      <c r="L15" s="14"/>
      <c r="M15" s="14"/>
      <c r="N15" s="12">
        <f t="shared" si="0"/>
        <v>0</v>
      </c>
      <c r="O15" s="13">
        <v>2.44</v>
      </c>
      <c r="P15" s="30">
        <f t="shared" si="1"/>
        <v>2332.64</v>
      </c>
      <c r="Q15" s="30">
        <f t="shared" si="2"/>
        <v>699.79199999999992</v>
      </c>
      <c r="R15" s="43">
        <v>290271</v>
      </c>
      <c r="S15" s="43">
        <f t="shared" si="3"/>
        <v>203129323.63199997</v>
      </c>
      <c r="T15" s="29">
        <f t="shared" si="4"/>
        <v>0</v>
      </c>
    </row>
    <row r="16" spans="1:20" x14ac:dyDescent="0.25">
      <c r="A16" s="10">
        <v>15</v>
      </c>
      <c r="B16" s="10" t="s">
        <v>124</v>
      </c>
      <c r="C16" s="10" t="s">
        <v>35</v>
      </c>
      <c r="D16" s="10" t="s">
        <v>61</v>
      </c>
      <c r="E16" s="21" t="s">
        <v>146</v>
      </c>
      <c r="F16" s="10" t="s">
        <v>38</v>
      </c>
      <c r="G16" s="32">
        <v>37.5</v>
      </c>
      <c r="H16" s="12">
        <v>38</v>
      </c>
      <c r="I16" s="12">
        <v>38</v>
      </c>
      <c r="J16" s="12">
        <v>37.5</v>
      </c>
      <c r="K16" s="12"/>
      <c r="L16" s="12"/>
      <c r="M16" s="12"/>
      <c r="N16" s="12">
        <f t="shared" si="0"/>
        <v>37.5</v>
      </c>
      <c r="O16" s="10">
        <v>3.302</v>
      </c>
      <c r="P16" s="30">
        <f t="shared" si="1"/>
        <v>123.825</v>
      </c>
      <c r="Q16" s="30">
        <f t="shared" si="2"/>
        <v>37.147500000000001</v>
      </c>
      <c r="R16" s="43">
        <v>290271</v>
      </c>
      <c r="S16" s="43">
        <f t="shared" si="3"/>
        <v>10782841.9725</v>
      </c>
      <c r="T16" s="29">
        <f t="shared" si="4"/>
        <v>123.825</v>
      </c>
    </row>
    <row r="17" spans="1:21" x14ac:dyDescent="0.25">
      <c r="A17" s="13">
        <v>16</v>
      </c>
      <c r="B17" s="13" t="s">
        <v>124</v>
      </c>
      <c r="C17" s="13" t="s">
        <v>35</v>
      </c>
      <c r="D17" s="13" t="s">
        <v>147</v>
      </c>
      <c r="E17" s="22" t="s">
        <v>148</v>
      </c>
      <c r="F17" s="13" t="s">
        <v>38</v>
      </c>
      <c r="G17" s="33">
        <v>1.5</v>
      </c>
      <c r="H17" s="16" t="s">
        <v>35</v>
      </c>
      <c r="I17" s="14" t="s">
        <v>35</v>
      </c>
      <c r="J17" s="14"/>
      <c r="K17" s="14"/>
      <c r="L17" s="14"/>
      <c r="M17" s="14"/>
      <c r="N17" s="12">
        <f t="shared" si="0"/>
        <v>0</v>
      </c>
      <c r="O17" s="13">
        <v>4.2350000000000003</v>
      </c>
      <c r="P17" s="30">
        <f t="shared" si="1"/>
        <v>6.3525000000000009</v>
      </c>
      <c r="Q17" s="30">
        <f t="shared" si="2"/>
        <v>1.9057500000000003</v>
      </c>
      <c r="R17" s="43">
        <v>290271</v>
      </c>
      <c r="S17" s="43">
        <f t="shared" si="3"/>
        <v>553183.95825000003</v>
      </c>
      <c r="T17" s="29">
        <f t="shared" si="4"/>
        <v>0</v>
      </c>
    </row>
    <row r="18" spans="1:21" x14ac:dyDescent="0.25">
      <c r="A18" s="10">
        <v>17</v>
      </c>
      <c r="B18" s="10" t="s">
        <v>124</v>
      </c>
      <c r="C18" s="10" t="s">
        <v>35</v>
      </c>
      <c r="D18" s="10" t="s">
        <v>118</v>
      </c>
      <c r="E18" s="21" t="s">
        <v>149</v>
      </c>
      <c r="F18" s="10" t="s">
        <v>38</v>
      </c>
      <c r="G18" s="32">
        <v>1170.5</v>
      </c>
      <c r="H18" s="11">
        <v>575</v>
      </c>
      <c r="I18" s="12">
        <v>575</v>
      </c>
      <c r="J18" s="12"/>
      <c r="K18" s="12"/>
      <c r="L18" s="12">
        <v>575</v>
      </c>
      <c r="M18" s="12"/>
      <c r="N18" s="12">
        <f t="shared" si="0"/>
        <v>575</v>
      </c>
      <c r="O18" s="10">
        <v>2.1539999999999999</v>
      </c>
      <c r="P18" s="30">
        <f t="shared" si="1"/>
        <v>2521.2570000000001</v>
      </c>
      <c r="Q18" s="30">
        <f t="shared" si="2"/>
        <v>756.37710000000004</v>
      </c>
      <c r="R18" s="43">
        <v>290271</v>
      </c>
      <c r="S18" s="43">
        <f t="shared" si="3"/>
        <v>219554337.19410002</v>
      </c>
      <c r="T18" s="29">
        <f t="shared" si="4"/>
        <v>1238.55</v>
      </c>
      <c r="U18" s="29"/>
    </row>
    <row r="19" spans="1:21" x14ac:dyDescent="0.25">
      <c r="A19" s="13">
        <v>18</v>
      </c>
      <c r="B19" s="13" t="s">
        <v>124</v>
      </c>
      <c r="C19" s="13" t="s">
        <v>35</v>
      </c>
      <c r="D19" s="13" t="s">
        <v>89</v>
      </c>
      <c r="E19" s="22" t="s">
        <v>150</v>
      </c>
      <c r="F19" s="13" t="s">
        <v>38</v>
      </c>
      <c r="G19" s="33">
        <v>620.5</v>
      </c>
      <c r="H19" s="14">
        <v>621</v>
      </c>
      <c r="I19" s="14">
        <v>621</v>
      </c>
      <c r="J19" s="14">
        <v>204</v>
      </c>
      <c r="K19" s="14"/>
      <c r="L19" s="14">
        <v>416.5</v>
      </c>
      <c r="M19" s="14"/>
      <c r="N19" s="12">
        <f t="shared" si="0"/>
        <v>620.5</v>
      </c>
      <c r="O19" s="13">
        <v>3.0859999999999999</v>
      </c>
      <c r="P19" s="30">
        <f t="shared" si="1"/>
        <v>1914.8629999999998</v>
      </c>
      <c r="Q19" s="30">
        <f t="shared" si="2"/>
        <v>574.45889999999997</v>
      </c>
      <c r="R19" s="43">
        <v>290271</v>
      </c>
      <c r="S19" s="43">
        <f t="shared" si="3"/>
        <v>166748759.3619</v>
      </c>
      <c r="T19" s="29">
        <f t="shared" si="4"/>
        <v>1914.8629999999998</v>
      </c>
      <c r="U19" s="29"/>
    </row>
    <row r="20" spans="1:21" x14ac:dyDescent="0.25">
      <c r="A20" s="10">
        <v>19</v>
      </c>
      <c r="B20" s="10" t="s">
        <v>124</v>
      </c>
      <c r="C20" s="10" t="s">
        <v>35</v>
      </c>
      <c r="D20" s="10" t="s">
        <v>151</v>
      </c>
      <c r="E20" s="21" t="s">
        <v>152</v>
      </c>
      <c r="F20" s="10" t="s">
        <v>38</v>
      </c>
      <c r="G20" s="32">
        <v>139</v>
      </c>
      <c r="H20" s="11" t="s">
        <v>35</v>
      </c>
      <c r="I20" s="12" t="s">
        <v>35</v>
      </c>
      <c r="J20" s="12"/>
      <c r="K20" s="12"/>
      <c r="L20" s="12"/>
      <c r="M20" s="12"/>
      <c r="N20" s="12">
        <f t="shared" si="0"/>
        <v>0</v>
      </c>
      <c r="O20" s="10">
        <v>4.0739999999999998</v>
      </c>
      <c r="P20" s="30">
        <f t="shared" si="1"/>
        <v>566.28599999999994</v>
      </c>
      <c r="Q20" s="30">
        <f t="shared" si="2"/>
        <v>169.88579999999999</v>
      </c>
      <c r="R20" s="43">
        <v>290271</v>
      </c>
      <c r="S20" s="43">
        <f t="shared" si="3"/>
        <v>49312921.051799998</v>
      </c>
      <c r="T20" s="29">
        <f t="shared" si="4"/>
        <v>0</v>
      </c>
    </row>
    <row r="21" spans="1:21" x14ac:dyDescent="0.25">
      <c r="A21" s="13">
        <v>20</v>
      </c>
      <c r="B21" s="13" t="s">
        <v>124</v>
      </c>
      <c r="C21" s="13" t="s">
        <v>35</v>
      </c>
      <c r="D21" s="13" t="s">
        <v>153</v>
      </c>
      <c r="E21" s="22" t="s">
        <v>154</v>
      </c>
      <c r="F21" s="13" t="s">
        <v>38</v>
      </c>
      <c r="G21" s="33">
        <v>76</v>
      </c>
      <c r="H21" s="16" t="s">
        <v>35</v>
      </c>
      <c r="I21" s="14" t="s">
        <v>35</v>
      </c>
      <c r="J21" s="14"/>
      <c r="K21" s="14"/>
      <c r="L21" s="14"/>
      <c r="M21" s="14"/>
      <c r="N21" s="12">
        <f t="shared" si="0"/>
        <v>0</v>
      </c>
      <c r="O21" s="13">
        <v>2.496</v>
      </c>
      <c r="P21" s="30">
        <f t="shared" si="1"/>
        <v>189.696</v>
      </c>
      <c r="Q21" s="30">
        <f t="shared" si="2"/>
        <v>56.908799999999999</v>
      </c>
      <c r="R21" s="43">
        <v>290271</v>
      </c>
      <c r="S21" s="43">
        <f t="shared" si="3"/>
        <v>16518974.2848</v>
      </c>
      <c r="T21" s="29">
        <f t="shared" si="4"/>
        <v>0</v>
      </c>
    </row>
    <row r="22" spans="1:21" x14ac:dyDescent="0.25">
      <c r="A22" s="10">
        <v>21</v>
      </c>
      <c r="B22" s="10" t="s">
        <v>124</v>
      </c>
      <c r="C22" s="10" t="s">
        <v>35</v>
      </c>
      <c r="D22" s="10" t="s">
        <v>155</v>
      </c>
      <c r="E22" s="21" t="s">
        <v>156</v>
      </c>
      <c r="F22" s="10" t="s">
        <v>38</v>
      </c>
      <c r="G22" s="32">
        <v>1020</v>
      </c>
      <c r="H22" s="11" t="s">
        <v>35</v>
      </c>
      <c r="I22" s="12" t="s">
        <v>35</v>
      </c>
      <c r="J22" s="12"/>
      <c r="K22" s="12"/>
      <c r="L22" s="12"/>
      <c r="M22" s="12"/>
      <c r="N22" s="12">
        <f t="shared" si="0"/>
        <v>0</v>
      </c>
      <c r="O22" s="10">
        <v>3.589</v>
      </c>
      <c r="P22" s="30">
        <f t="shared" si="1"/>
        <v>3660.7799999999997</v>
      </c>
      <c r="Q22" s="30">
        <f t="shared" si="2"/>
        <v>1098.2339999999999</v>
      </c>
      <c r="R22" s="43">
        <v>290271</v>
      </c>
      <c r="S22" s="43">
        <f t="shared" si="3"/>
        <v>318785481.41399997</v>
      </c>
      <c r="T22" s="29">
        <f t="shared" si="4"/>
        <v>0</v>
      </c>
    </row>
    <row r="23" spans="1:21" x14ac:dyDescent="0.25">
      <c r="A23" s="13">
        <v>22</v>
      </c>
      <c r="B23" s="13" t="s">
        <v>124</v>
      </c>
      <c r="C23" s="13" t="s">
        <v>35</v>
      </c>
      <c r="D23" s="13" t="s">
        <v>157</v>
      </c>
      <c r="E23" s="22" t="s">
        <v>158</v>
      </c>
      <c r="F23" s="13" t="s">
        <v>38</v>
      </c>
      <c r="G23" s="33">
        <v>133.5</v>
      </c>
      <c r="H23" s="16" t="s">
        <v>35</v>
      </c>
      <c r="I23" s="14" t="s">
        <v>35</v>
      </c>
      <c r="J23" s="14"/>
      <c r="K23" s="14"/>
      <c r="L23" s="14"/>
      <c r="M23" s="14"/>
      <c r="N23" s="12">
        <f t="shared" si="0"/>
        <v>0</v>
      </c>
      <c r="O23" s="13">
        <v>4.7370000000000001</v>
      </c>
      <c r="P23" s="30">
        <f t="shared" si="1"/>
        <v>632.3895</v>
      </c>
      <c r="Q23" s="30">
        <f t="shared" si="2"/>
        <v>189.71684999999999</v>
      </c>
      <c r="R23" s="43">
        <v>290271</v>
      </c>
      <c r="S23" s="43">
        <f t="shared" si="3"/>
        <v>55069299.766350001</v>
      </c>
      <c r="T23" s="29">
        <f t="shared" si="4"/>
        <v>0</v>
      </c>
    </row>
    <row r="24" spans="1:21" x14ac:dyDescent="0.25">
      <c r="A24" s="10">
        <v>23</v>
      </c>
      <c r="B24" s="10" t="s">
        <v>124</v>
      </c>
      <c r="C24" s="10" t="s">
        <v>35</v>
      </c>
      <c r="D24" s="10" t="s">
        <v>159</v>
      </c>
      <c r="E24" s="21" t="s">
        <v>160</v>
      </c>
      <c r="F24" s="10" t="s">
        <v>38</v>
      </c>
      <c r="G24" s="32">
        <v>68.5</v>
      </c>
      <c r="H24" s="11" t="s">
        <v>35</v>
      </c>
      <c r="I24" s="12" t="s">
        <v>35</v>
      </c>
      <c r="J24" s="12"/>
      <c r="K24" s="12"/>
      <c r="L24" s="12"/>
      <c r="M24" s="12"/>
      <c r="N24" s="12">
        <f t="shared" si="0"/>
        <v>0</v>
      </c>
      <c r="O24" s="10">
        <v>5.9560000000000004</v>
      </c>
      <c r="P24" s="30">
        <f t="shared" si="1"/>
        <v>407.98600000000005</v>
      </c>
      <c r="Q24" s="30">
        <f t="shared" si="2"/>
        <v>122.39580000000001</v>
      </c>
      <c r="R24" s="43">
        <v>290271</v>
      </c>
      <c r="S24" s="43">
        <f t="shared" si="3"/>
        <v>35527951.261800006</v>
      </c>
      <c r="T24" s="29">
        <f t="shared" si="4"/>
        <v>0</v>
      </c>
    </row>
    <row r="25" spans="1:21" x14ac:dyDescent="0.25">
      <c r="A25" s="13">
        <v>24</v>
      </c>
      <c r="B25" s="13" t="s">
        <v>124</v>
      </c>
      <c r="C25" s="13" t="s">
        <v>35</v>
      </c>
      <c r="D25" s="13" t="s">
        <v>50</v>
      </c>
      <c r="E25" s="22" t="s">
        <v>161</v>
      </c>
      <c r="F25" s="13" t="s">
        <v>38</v>
      </c>
      <c r="G25" s="33">
        <v>132</v>
      </c>
      <c r="H25" s="14">
        <v>132</v>
      </c>
      <c r="I25" s="14">
        <v>132</v>
      </c>
      <c r="J25" s="14">
        <v>132</v>
      </c>
      <c r="K25" s="14"/>
      <c r="L25" s="14"/>
      <c r="M25" s="14"/>
      <c r="N25" s="12">
        <f t="shared" si="0"/>
        <v>132</v>
      </c>
      <c r="O25" s="13">
        <v>3.484</v>
      </c>
      <c r="P25" s="30">
        <f t="shared" si="1"/>
        <v>459.88799999999998</v>
      </c>
      <c r="Q25" s="30">
        <f t="shared" si="2"/>
        <v>137.96639999999999</v>
      </c>
      <c r="R25" s="43">
        <v>290271</v>
      </c>
      <c r="S25" s="43">
        <f t="shared" si="3"/>
        <v>40047644.894400001</v>
      </c>
      <c r="T25" s="29">
        <f t="shared" si="4"/>
        <v>459.88799999999998</v>
      </c>
    </row>
    <row r="26" spans="1:21" x14ac:dyDescent="0.25">
      <c r="A26" s="10">
        <v>25</v>
      </c>
      <c r="B26" s="10" t="s">
        <v>124</v>
      </c>
      <c r="C26" s="10" t="s">
        <v>35</v>
      </c>
      <c r="D26" s="10" t="s">
        <v>162</v>
      </c>
      <c r="E26" s="21" t="s">
        <v>163</v>
      </c>
      <c r="F26" s="10" t="s">
        <v>38</v>
      </c>
      <c r="G26" s="32">
        <v>1479.5</v>
      </c>
      <c r="H26" s="11" t="s">
        <v>35</v>
      </c>
      <c r="I26" s="12" t="s">
        <v>35</v>
      </c>
      <c r="J26" s="12"/>
      <c r="K26" s="12"/>
      <c r="L26" s="12"/>
      <c r="M26" s="12"/>
      <c r="N26" s="12">
        <f t="shared" si="0"/>
        <v>0</v>
      </c>
      <c r="O26" s="10">
        <v>4.88</v>
      </c>
      <c r="P26" s="30">
        <f t="shared" si="1"/>
        <v>7219.96</v>
      </c>
      <c r="Q26" s="30">
        <f t="shared" si="2"/>
        <v>2165.9879999999998</v>
      </c>
      <c r="R26" s="43">
        <v>290271</v>
      </c>
      <c r="S26" s="43">
        <f t="shared" si="3"/>
        <v>628723502.74799991</v>
      </c>
      <c r="T26" s="29">
        <f t="shared" si="4"/>
        <v>0</v>
      </c>
    </row>
    <row r="27" spans="1:21" x14ac:dyDescent="0.25">
      <c r="A27" s="13">
        <v>26</v>
      </c>
      <c r="B27" s="13" t="s">
        <v>124</v>
      </c>
      <c r="C27" s="13" t="s">
        <v>35</v>
      </c>
      <c r="D27" s="13" t="s">
        <v>63</v>
      </c>
      <c r="E27" s="22" t="s">
        <v>164</v>
      </c>
      <c r="F27" s="13" t="s">
        <v>38</v>
      </c>
      <c r="G27" s="33">
        <v>48.5</v>
      </c>
      <c r="H27" s="14">
        <v>49</v>
      </c>
      <c r="I27" s="14">
        <v>49</v>
      </c>
      <c r="J27" s="14">
        <v>48.5</v>
      </c>
      <c r="K27" s="14"/>
      <c r="L27" s="14"/>
      <c r="M27" s="14"/>
      <c r="N27" s="12">
        <f t="shared" si="0"/>
        <v>48.5</v>
      </c>
      <c r="O27" s="13">
        <v>6.3150000000000004</v>
      </c>
      <c r="P27" s="30">
        <f t="shared" si="1"/>
        <v>306.27750000000003</v>
      </c>
      <c r="Q27" s="30">
        <f t="shared" si="2"/>
        <v>91.883250000000004</v>
      </c>
      <c r="R27" s="43">
        <v>290271</v>
      </c>
      <c r="S27" s="43">
        <f t="shared" si="3"/>
        <v>26671042.860750001</v>
      </c>
      <c r="T27" s="29">
        <f t="shared" si="4"/>
        <v>306.27750000000003</v>
      </c>
    </row>
    <row r="28" spans="1:21" x14ac:dyDescent="0.25">
      <c r="A28" s="10">
        <v>27</v>
      </c>
      <c r="B28" s="10" t="s">
        <v>124</v>
      </c>
      <c r="C28" s="10" t="s">
        <v>35</v>
      </c>
      <c r="D28" s="10" t="s">
        <v>36</v>
      </c>
      <c r="E28" s="21" t="s">
        <v>165</v>
      </c>
      <c r="F28" s="10" t="s">
        <v>38</v>
      </c>
      <c r="G28" s="32">
        <v>371</v>
      </c>
      <c r="H28" s="12">
        <v>371</v>
      </c>
      <c r="I28" s="12">
        <v>371</v>
      </c>
      <c r="J28" s="12">
        <v>371</v>
      </c>
      <c r="K28" s="12"/>
      <c r="L28" s="12"/>
      <c r="M28" s="12"/>
      <c r="N28" s="12">
        <f t="shared" si="0"/>
        <v>371</v>
      </c>
      <c r="O28" s="10">
        <v>7.8220000000000001</v>
      </c>
      <c r="P28" s="30">
        <f t="shared" si="1"/>
        <v>2901.962</v>
      </c>
      <c r="Q28" s="30">
        <f t="shared" si="2"/>
        <v>870.58859999999993</v>
      </c>
      <c r="R28" s="43">
        <v>290271</v>
      </c>
      <c r="S28" s="43">
        <f t="shared" si="3"/>
        <v>252706623.51059997</v>
      </c>
      <c r="T28" s="29">
        <f t="shared" si="4"/>
        <v>2901.962</v>
      </c>
    </row>
    <row r="29" spans="1:21" x14ac:dyDescent="0.25">
      <c r="A29" s="13">
        <v>28</v>
      </c>
      <c r="B29" s="13" t="s">
        <v>124</v>
      </c>
      <c r="C29" s="13" t="s">
        <v>35</v>
      </c>
      <c r="D29" s="13" t="s">
        <v>84</v>
      </c>
      <c r="E29" s="22" t="s">
        <v>166</v>
      </c>
      <c r="F29" s="13" t="s">
        <v>38</v>
      </c>
      <c r="G29" s="33">
        <v>440</v>
      </c>
      <c r="H29" s="16">
        <v>430</v>
      </c>
      <c r="I29" s="14">
        <v>430</v>
      </c>
      <c r="J29" s="14">
        <v>430</v>
      </c>
      <c r="K29" s="14"/>
      <c r="L29" s="14"/>
      <c r="M29" s="14"/>
      <c r="N29" s="12">
        <f t="shared" si="0"/>
        <v>430</v>
      </c>
      <c r="O29" s="13">
        <v>9.8320000000000007</v>
      </c>
      <c r="P29" s="30">
        <f t="shared" si="1"/>
        <v>4326.08</v>
      </c>
      <c r="Q29" s="30">
        <f t="shared" si="2"/>
        <v>1297.8239999999998</v>
      </c>
      <c r="R29" s="43">
        <v>290271</v>
      </c>
      <c r="S29" s="43">
        <f t="shared" si="3"/>
        <v>376720670.30399996</v>
      </c>
      <c r="T29" s="29">
        <f t="shared" si="4"/>
        <v>4227.76</v>
      </c>
    </row>
    <row r="30" spans="1:21" x14ac:dyDescent="0.25">
      <c r="A30" s="10">
        <v>29</v>
      </c>
      <c r="B30" s="10" t="s">
        <v>124</v>
      </c>
      <c r="C30" s="10" t="s">
        <v>35</v>
      </c>
      <c r="D30" s="10" t="s">
        <v>167</v>
      </c>
      <c r="E30" s="21" t="s">
        <v>168</v>
      </c>
      <c r="F30" s="10" t="s">
        <v>38</v>
      </c>
      <c r="G30" s="32">
        <v>128</v>
      </c>
      <c r="H30" s="11" t="s">
        <v>35</v>
      </c>
      <c r="I30" s="12" t="s">
        <v>35</v>
      </c>
      <c r="J30" s="12"/>
      <c r="K30" s="12"/>
      <c r="L30" s="12"/>
      <c r="M30" s="12"/>
      <c r="N30" s="12">
        <f t="shared" si="0"/>
        <v>0</v>
      </c>
      <c r="O30" s="10">
        <v>6.3150000000000004</v>
      </c>
      <c r="P30" s="30">
        <f t="shared" si="1"/>
        <v>808.32</v>
      </c>
      <c r="Q30" s="30">
        <f t="shared" si="2"/>
        <v>242.49600000000001</v>
      </c>
      <c r="R30" s="43">
        <v>290271</v>
      </c>
      <c r="S30" s="43">
        <f t="shared" si="3"/>
        <v>70389556.416000009</v>
      </c>
      <c r="T30" s="29">
        <f t="shared" si="4"/>
        <v>0</v>
      </c>
    </row>
    <row r="31" spans="1:21" ht="21" x14ac:dyDescent="0.25">
      <c r="A31" s="36"/>
      <c r="B31" s="36"/>
      <c r="C31" s="36"/>
      <c r="D31" s="10" t="s">
        <v>193</v>
      </c>
      <c r="E31" s="37" t="s">
        <v>194</v>
      </c>
      <c r="F31" s="36" t="s">
        <v>72</v>
      </c>
      <c r="G31" s="38">
        <v>132</v>
      </c>
      <c r="H31" s="39"/>
      <c r="I31" s="40"/>
      <c r="J31" s="40"/>
      <c r="K31" s="40"/>
      <c r="L31" s="40"/>
      <c r="M31" s="40"/>
      <c r="N31" s="12">
        <f t="shared" si="0"/>
        <v>0</v>
      </c>
      <c r="O31" s="36">
        <v>15.891999999999999</v>
      </c>
      <c r="P31" s="41">
        <f t="shared" si="1"/>
        <v>2097.7440000000001</v>
      </c>
      <c r="Q31" s="30">
        <f t="shared" si="2"/>
        <v>629.32320000000004</v>
      </c>
      <c r="R31" s="43">
        <v>290271</v>
      </c>
      <c r="S31" s="43">
        <f t="shared" si="3"/>
        <v>182674274.58720002</v>
      </c>
      <c r="T31" s="29">
        <f t="shared" si="4"/>
        <v>0</v>
      </c>
    </row>
    <row r="32" spans="1:21" x14ac:dyDescent="0.25">
      <c r="A32" s="13">
        <v>30</v>
      </c>
      <c r="B32" s="13" t="s">
        <v>124</v>
      </c>
      <c r="C32" s="13" t="s">
        <v>35</v>
      </c>
      <c r="D32" s="13" t="s">
        <v>169</v>
      </c>
      <c r="E32" s="22" t="s">
        <v>170</v>
      </c>
      <c r="F32" s="13" t="s">
        <v>38</v>
      </c>
      <c r="G32" s="33">
        <v>10</v>
      </c>
      <c r="H32" s="16" t="s">
        <v>35</v>
      </c>
      <c r="I32" s="14" t="s">
        <v>35</v>
      </c>
      <c r="J32" s="14"/>
      <c r="K32" s="14"/>
      <c r="L32" s="14"/>
      <c r="M32" s="14"/>
      <c r="N32" s="12">
        <f t="shared" si="0"/>
        <v>0</v>
      </c>
      <c r="O32" s="13">
        <v>4.3390000000000004</v>
      </c>
      <c r="P32" s="30">
        <f t="shared" si="1"/>
        <v>43.39</v>
      </c>
      <c r="Q32" s="30">
        <f t="shared" si="2"/>
        <v>13.016999999999999</v>
      </c>
      <c r="R32" s="43">
        <v>290271</v>
      </c>
      <c r="S32" s="43">
        <f t="shared" si="3"/>
        <v>3778457.6069999998</v>
      </c>
      <c r="T32" s="29">
        <f t="shared" si="4"/>
        <v>0</v>
      </c>
    </row>
    <row r="33" spans="1:20" x14ac:dyDescent="0.25">
      <c r="A33" s="10">
        <v>31</v>
      </c>
      <c r="B33" s="10" t="s">
        <v>124</v>
      </c>
      <c r="C33" s="10" t="s">
        <v>35</v>
      </c>
      <c r="D33" s="10" t="s">
        <v>65</v>
      </c>
      <c r="E33" s="21" t="s">
        <v>171</v>
      </c>
      <c r="F33" s="10" t="s">
        <v>38</v>
      </c>
      <c r="G33" s="32">
        <v>178.5</v>
      </c>
      <c r="H33" s="11">
        <v>84</v>
      </c>
      <c r="I33" s="12">
        <v>84</v>
      </c>
      <c r="J33" s="12">
        <v>84</v>
      </c>
      <c r="K33" s="12"/>
      <c r="L33" s="12"/>
      <c r="M33" s="12"/>
      <c r="N33" s="12">
        <f t="shared" si="0"/>
        <v>84</v>
      </c>
      <c r="O33" s="10">
        <v>7.7510000000000003</v>
      </c>
      <c r="P33" s="30">
        <f t="shared" si="1"/>
        <v>1383.5535</v>
      </c>
      <c r="Q33" s="30">
        <f t="shared" si="2"/>
        <v>415.06604999999996</v>
      </c>
      <c r="R33" s="43">
        <v>290271</v>
      </c>
      <c r="S33" s="43">
        <f t="shared" si="3"/>
        <v>120481637.39954999</v>
      </c>
      <c r="T33" s="29">
        <f t="shared" si="4"/>
        <v>651.08400000000006</v>
      </c>
    </row>
    <row r="34" spans="1:20" x14ac:dyDescent="0.25">
      <c r="A34" s="13">
        <v>32</v>
      </c>
      <c r="B34" s="13" t="s">
        <v>124</v>
      </c>
      <c r="C34" s="13" t="s">
        <v>35</v>
      </c>
      <c r="D34" s="13" t="s">
        <v>172</v>
      </c>
      <c r="E34" s="22" t="s">
        <v>173</v>
      </c>
      <c r="F34" s="13" t="s">
        <v>38</v>
      </c>
      <c r="G34" s="33">
        <v>348</v>
      </c>
      <c r="H34" s="16" t="s">
        <v>35</v>
      </c>
      <c r="I34" s="14" t="s">
        <v>35</v>
      </c>
      <c r="J34" s="14"/>
      <c r="K34" s="14"/>
      <c r="L34" s="14"/>
      <c r="M34" s="14"/>
      <c r="N34" s="12">
        <f t="shared" si="0"/>
        <v>0</v>
      </c>
      <c r="O34" s="13">
        <v>9.4719999999999995</v>
      </c>
      <c r="P34" s="30">
        <f t="shared" si="1"/>
        <v>3296.2559999999999</v>
      </c>
      <c r="Q34" s="30">
        <f t="shared" si="2"/>
        <v>988.87679999999989</v>
      </c>
      <c r="R34" s="43">
        <v>290271</v>
      </c>
      <c r="S34" s="43">
        <f t="shared" si="3"/>
        <v>287042257.61279994</v>
      </c>
      <c r="T34" s="29">
        <f t="shared" si="4"/>
        <v>0</v>
      </c>
    </row>
    <row r="35" spans="1:20" x14ac:dyDescent="0.25">
      <c r="A35" s="10">
        <v>33</v>
      </c>
      <c r="B35" s="10" t="s">
        <v>124</v>
      </c>
      <c r="C35" s="10" t="s">
        <v>35</v>
      </c>
      <c r="D35" s="10" t="s">
        <v>174</v>
      </c>
      <c r="E35" s="21" t="s">
        <v>175</v>
      </c>
      <c r="F35" s="10" t="s">
        <v>38</v>
      </c>
      <c r="G35" s="32">
        <v>238</v>
      </c>
      <c r="H35" s="11" t="s">
        <v>35</v>
      </c>
      <c r="I35" s="12" t="s">
        <v>35</v>
      </c>
      <c r="J35" s="12"/>
      <c r="K35" s="12"/>
      <c r="L35" s="12"/>
      <c r="M35" s="12"/>
      <c r="N35" s="12">
        <f t="shared" si="0"/>
        <v>0</v>
      </c>
      <c r="O35" s="10">
        <v>11.553000000000001</v>
      </c>
      <c r="P35" s="30">
        <f t="shared" si="1"/>
        <v>2749.614</v>
      </c>
      <c r="Q35" s="30">
        <f t="shared" si="2"/>
        <v>824.88419999999996</v>
      </c>
      <c r="R35" s="43">
        <v>290271</v>
      </c>
      <c r="S35" s="43">
        <f t="shared" si="3"/>
        <v>239439961.6182</v>
      </c>
      <c r="T35" s="29">
        <f t="shared" si="4"/>
        <v>0</v>
      </c>
    </row>
    <row r="36" spans="1:20" x14ac:dyDescent="0.25">
      <c r="A36" s="13">
        <v>34</v>
      </c>
      <c r="B36" s="13" t="s">
        <v>124</v>
      </c>
      <c r="C36" s="13" t="s">
        <v>35</v>
      </c>
      <c r="D36" s="13" t="s">
        <v>176</v>
      </c>
      <c r="E36" s="22" t="s">
        <v>177</v>
      </c>
      <c r="F36" s="13" t="s">
        <v>38</v>
      </c>
      <c r="G36" s="33">
        <v>187</v>
      </c>
      <c r="H36" s="16" t="s">
        <v>35</v>
      </c>
      <c r="I36" s="14" t="s">
        <v>35</v>
      </c>
      <c r="J36" s="14"/>
      <c r="K36" s="14"/>
      <c r="L36" s="14"/>
      <c r="M36" s="14"/>
      <c r="N36" s="12">
        <f t="shared" si="0"/>
        <v>0</v>
      </c>
      <c r="O36" s="13">
        <v>7.7510000000000003</v>
      </c>
      <c r="P36" s="30">
        <f t="shared" si="1"/>
        <v>1449.4370000000001</v>
      </c>
      <c r="Q36" s="30">
        <f t="shared" si="2"/>
        <v>434.83110000000005</v>
      </c>
      <c r="R36" s="43">
        <v>290271</v>
      </c>
      <c r="S36" s="43">
        <f t="shared" si="3"/>
        <v>126218858.22810002</v>
      </c>
      <c r="T36" s="29">
        <f t="shared" si="4"/>
        <v>0</v>
      </c>
    </row>
    <row r="37" spans="1:20" ht="21" x14ac:dyDescent="0.25">
      <c r="A37" s="36"/>
      <c r="B37" s="36"/>
      <c r="C37" s="36"/>
      <c r="D37" s="10" t="s">
        <v>193</v>
      </c>
      <c r="E37" s="37" t="s">
        <v>194</v>
      </c>
      <c r="F37" s="36" t="s">
        <v>72</v>
      </c>
      <c r="G37" s="38">
        <v>223</v>
      </c>
      <c r="H37" s="39"/>
      <c r="I37" s="40"/>
      <c r="J37" s="40"/>
      <c r="K37" s="40"/>
      <c r="L37" s="40"/>
      <c r="M37" s="40"/>
      <c r="N37" s="12">
        <f t="shared" si="0"/>
        <v>0</v>
      </c>
      <c r="O37" s="36">
        <v>15.891999999999999</v>
      </c>
      <c r="P37" s="41">
        <f t="shared" si="1"/>
        <v>3543.9159999999997</v>
      </c>
      <c r="Q37" s="30">
        <f t="shared" si="2"/>
        <v>1063.1747999999998</v>
      </c>
      <c r="R37" s="43">
        <v>290271</v>
      </c>
      <c r="S37" s="43">
        <f t="shared" si="3"/>
        <v>308608812.37079996</v>
      </c>
      <c r="T37" s="29">
        <f t="shared" si="4"/>
        <v>0</v>
      </c>
    </row>
    <row r="38" spans="1:20" x14ac:dyDescent="0.25">
      <c r="A38" s="10">
        <v>35</v>
      </c>
      <c r="B38" s="10" t="s">
        <v>124</v>
      </c>
      <c r="C38" s="10" t="s">
        <v>35</v>
      </c>
      <c r="D38" s="10" t="s">
        <v>178</v>
      </c>
      <c r="E38" s="21" t="s">
        <v>179</v>
      </c>
      <c r="F38" s="10" t="s">
        <v>38</v>
      </c>
      <c r="G38" s="32">
        <v>40</v>
      </c>
      <c r="H38" s="11" t="s">
        <v>35</v>
      </c>
      <c r="I38" s="12" t="s">
        <v>35</v>
      </c>
      <c r="J38" s="12"/>
      <c r="K38" s="12"/>
      <c r="L38" s="12"/>
      <c r="M38" s="12"/>
      <c r="N38" s="12">
        <f t="shared" si="0"/>
        <v>0</v>
      </c>
      <c r="O38" s="10">
        <v>5.1340000000000003</v>
      </c>
      <c r="P38" s="30">
        <f t="shared" si="1"/>
        <v>205.36</v>
      </c>
      <c r="Q38" s="30">
        <f t="shared" si="2"/>
        <v>61.608000000000004</v>
      </c>
      <c r="R38" s="43">
        <v>290271</v>
      </c>
      <c r="S38" s="43">
        <f t="shared" si="3"/>
        <v>17883015.768000003</v>
      </c>
      <c r="T38" s="29">
        <f t="shared" si="4"/>
        <v>0</v>
      </c>
    </row>
    <row r="39" spans="1:20" x14ac:dyDescent="0.25">
      <c r="A39" s="13">
        <v>36</v>
      </c>
      <c r="B39" s="13" t="s">
        <v>124</v>
      </c>
      <c r="C39" s="13" t="s">
        <v>35</v>
      </c>
      <c r="D39" s="13" t="s">
        <v>180</v>
      </c>
      <c r="E39" s="22" t="s">
        <v>181</v>
      </c>
      <c r="F39" s="13" t="s">
        <v>38</v>
      </c>
      <c r="G39" s="33">
        <v>102.5</v>
      </c>
      <c r="H39" s="16" t="s">
        <v>35</v>
      </c>
      <c r="I39" s="14" t="s">
        <v>35</v>
      </c>
      <c r="J39" s="14"/>
      <c r="K39" s="14"/>
      <c r="L39" s="14"/>
      <c r="M39" s="14"/>
      <c r="N39" s="12">
        <f t="shared" si="0"/>
        <v>0</v>
      </c>
      <c r="O39" s="13">
        <v>9.3290000000000006</v>
      </c>
      <c r="P39" s="30">
        <f t="shared" si="1"/>
        <v>956.22250000000008</v>
      </c>
      <c r="Q39" s="30">
        <f t="shared" si="2"/>
        <v>286.86675000000002</v>
      </c>
      <c r="R39" s="43">
        <v>290271</v>
      </c>
      <c r="S39" s="43">
        <f t="shared" si="3"/>
        <v>83269098.38925001</v>
      </c>
      <c r="T39" s="29">
        <f t="shared" si="4"/>
        <v>0</v>
      </c>
    </row>
    <row r="40" spans="1:20" x14ac:dyDescent="0.25">
      <c r="A40" s="10">
        <v>37</v>
      </c>
      <c r="B40" s="10" t="s">
        <v>124</v>
      </c>
      <c r="C40" s="10" t="s">
        <v>35</v>
      </c>
      <c r="D40" s="10" t="s">
        <v>182</v>
      </c>
      <c r="E40" s="21" t="s">
        <v>183</v>
      </c>
      <c r="F40" s="10" t="s">
        <v>38</v>
      </c>
      <c r="G40" s="32">
        <v>573.5</v>
      </c>
      <c r="H40" s="11" t="s">
        <v>35</v>
      </c>
      <c r="I40" s="12" t="s">
        <v>35</v>
      </c>
      <c r="J40" s="12"/>
      <c r="K40" s="12"/>
      <c r="L40" s="12"/>
      <c r="M40" s="12"/>
      <c r="N40" s="12">
        <f t="shared" si="0"/>
        <v>0</v>
      </c>
      <c r="O40" s="10">
        <v>11.266999999999999</v>
      </c>
      <c r="P40" s="30">
        <f t="shared" si="1"/>
        <v>6461.6244999999999</v>
      </c>
      <c r="Q40" s="30">
        <f t="shared" si="2"/>
        <v>1938.4873499999999</v>
      </c>
      <c r="R40" s="43">
        <v>290271</v>
      </c>
      <c r="S40" s="43">
        <f t="shared" si="3"/>
        <v>562686661.57184994</v>
      </c>
      <c r="T40" s="29">
        <f t="shared" si="4"/>
        <v>0</v>
      </c>
    </row>
    <row r="41" spans="1:20" x14ac:dyDescent="0.25">
      <c r="A41" s="13">
        <v>38</v>
      </c>
      <c r="B41" s="13" t="s">
        <v>124</v>
      </c>
      <c r="C41" s="13" t="s">
        <v>35</v>
      </c>
      <c r="D41" s="13" t="s">
        <v>78</v>
      </c>
      <c r="E41" s="22" t="s">
        <v>184</v>
      </c>
      <c r="F41" s="13" t="s">
        <v>38</v>
      </c>
      <c r="G41" s="33">
        <v>216</v>
      </c>
      <c r="H41" s="14">
        <v>216</v>
      </c>
      <c r="I41" s="14">
        <v>216</v>
      </c>
      <c r="J41" s="14">
        <v>216</v>
      </c>
      <c r="K41" s="14"/>
      <c r="L41" s="14"/>
      <c r="M41" s="14"/>
      <c r="N41" s="12">
        <f t="shared" si="0"/>
        <v>216</v>
      </c>
      <c r="O41" s="13">
        <v>13.634</v>
      </c>
      <c r="P41" s="30">
        <f t="shared" si="1"/>
        <v>2944.944</v>
      </c>
      <c r="Q41" s="30">
        <f t="shared" si="2"/>
        <v>883.48320000000001</v>
      </c>
      <c r="R41" s="43">
        <v>290271</v>
      </c>
      <c r="S41" s="43">
        <f t="shared" si="3"/>
        <v>256449551.9472</v>
      </c>
      <c r="T41" s="29">
        <f t="shared" si="4"/>
        <v>2944.944</v>
      </c>
    </row>
    <row r="42" spans="1:20" x14ac:dyDescent="0.25">
      <c r="A42" s="10">
        <v>39</v>
      </c>
      <c r="B42" s="10" t="s">
        <v>124</v>
      </c>
      <c r="C42" s="10" t="s">
        <v>35</v>
      </c>
      <c r="D42" s="10" t="s">
        <v>185</v>
      </c>
      <c r="E42" s="21" t="s">
        <v>186</v>
      </c>
      <c r="F42" s="10" t="s">
        <v>38</v>
      </c>
      <c r="G42" s="32">
        <v>241</v>
      </c>
      <c r="H42" s="11" t="s">
        <v>35</v>
      </c>
      <c r="I42" s="12" t="s">
        <v>35</v>
      </c>
      <c r="J42" s="12"/>
      <c r="K42" s="12"/>
      <c r="L42" s="12"/>
      <c r="M42" s="12"/>
      <c r="N42" s="12">
        <f t="shared" si="0"/>
        <v>0</v>
      </c>
      <c r="O42" s="10">
        <v>9.3290000000000006</v>
      </c>
      <c r="P42" s="30">
        <f t="shared" si="1"/>
        <v>2248.2890000000002</v>
      </c>
      <c r="Q42" s="30">
        <f t="shared" si="2"/>
        <v>674.48670000000004</v>
      </c>
      <c r="R42" s="43">
        <v>290271</v>
      </c>
      <c r="S42" s="43">
        <f t="shared" si="3"/>
        <v>195783928.89570001</v>
      </c>
      <c r="T42" s="29">
        <f t="shared" si="4"/>
        <v>0</v>
      </c>
    </row>
    <row r="43" spans="1:20" ht="21" x14ac:dyDescent="0.25">
      <c r="A43" s="36"/>
      <c r="B43" s="36"/>
      <c r="C43" s="36"/>
      <c r="D43" s="10" t="s">
        <v>193</v>
      </c>
      <c r="E43" s="37" t="s">
        <v>194</v>
      </c>
      <c r="F43" s="36" t="s">
        <v>72</v>
      </c>
      <c r="G43" s="38">
        <v>328</v>
      </c>
      <c r="H43" s="39"/>
      <c r="I43" s="40"/>
      <c r="J43" s="40"/>
      <c r="K43" s="40"/>
      <c r="L43" s="40"/>
      <c r="M43" s="40"/>
      <c r="N43" s="12">
        <f t="shared" si="0"/>
        <v>0</v>
      </c>
      <c r="O43" s="36">
        <v>15.891999999999999</v>
      </c>
      <c r="P43" s="41">
        <f t="shared" si="1"/>
        <v>5212.576</v>
      </c>
      <c r="Q43" s="30">
        <f t="shared" si="2"/>
        <v>1563.7728</v>
      </c>
      <c r="R43" s="43">
        <v>290271</v>
      </c>
      <c r="S43" s="43">
        <f t="shared" si="3"/>
        <v>453917894.42879999</v>
      </c>
      <c r="T43" s="29">
        <f t="shared" si="4"/>
        <v>0</v>
      </c>
    </row>
    <row r="44" spans="1:20" x14ac:dyDescent="0.25">
      <c r="A44" s="13">
        <v>40</v>
      </c>
      <c r="B44" s="13" t="s">
        <v>124</v>
      </c>
      <c r="C44" s="13" t="s">
        <v>35</v>
      </c>
      <c r="D44" s="13" t="s">
        <v>187</v>
      </c>
      <c r="E44" s="22" t="s">
        <v>188</v>
      </c>
      <c r="F44" s="13" t="s">
        <v>38</v>
      </c>
      <c r="G44" s="33">
        <v>177.5</v>
      </c>
      <c r="H44" s="16" t="s">
        <v>35</v>
      </c>
      <c r="I44" s="14" t="s">
        <v>35</v>
      </c>
      <c r="J44" s="14"/>
      <c r="K44" s="14"/>
      <c r="L44" s="14"/>
      <c r="M44" s="14"/>
      <c r="N44" s="12">
        <f t="shared" si="0"/>
        <v>0</v>
      </c>
      <c r="O44" s="13">
        <v>9.3290000000000006</v>
      </c>
      <c r="P44" s="30">
        <f t="shared" si="1"/>
        <v>1655.8975</v>
      </c>
      <c r="Q44" s="30">
        <f t="shared" si="2"/>
        <v>496.76925</v>
      </c>
      <c r="R44" s="43">
        <v>290271</v>
      </c>
      <c r="S44" s="43">
        <f t="shared" si="3"/>
        <v>144197706.96675</v>
      </c>
      <c r="T44" s="29">
        <f t="shared" si="4"/>
        <v>0</v>
      </c>
    </row>
    <row r="45" spans="1:20" ht="21" x14ac:dyDescent="0.25">
      <c r="A45" s="36"/>
      <c r="B45" s="36"/>
      <c r="C45" s="36"/>
      <c r="D45" s="36"/>
      <c r="E45" s="37" t="s">
        <v>238</v>
      </c>
      <c r="F45" s="36" t="s">
        <v>72</v>
      </c>
      <c r="G45" s="38">
        <v>253</v>
      </c>
      <c r="H45" s="39"/>
      <c r="I45" s="40"/>
      <c r="J45" s="40"/>
      <c r="K45" s="40"/>
      <c r="L45" s="40"/>
      <c r="M45" s="40"/>
      <c r="N45" s="12">
        <f t="shared" si="0"/>
        <v>0</v>
      </c>
      <c r="O45" s="36">
        <v>16.7</v>
      </c>
      <c r="P45" s="30">
        <f t="shared" si="1"/>
        <v>4225.0999999999995</v>
      </c>
      <c r="Q45" s="30">
        <f t="shared" si="2"/>
        <v>1267.5299999999997</v>
      </c>
      <c r="R45" s="43">
        <v>290271</v>
      </c>
      <c r="S45" s="43">
        <f t="shared" si="3"/>
        <v>367927200.62999994</v>
      </c>
      <c r="T45" s="29">
        <f t="shared" si="4"/>
        <v>0</v>
      </c>
    </row>
    <row r="46" spans="1:20" x14ac:dyDescent="0.25">
      <c r="A46" s="10">
        <v>41</v>
      </c>
      <c r="B46" s="10" t="s">
        <v>124</v>
      </c>
      <c r="C46" s="10" t="s">
        <v>35</v>
      </c>
      <c r="D46" s="10" t="s">
        <v>189</v>
      </c>
      <c r="E46" s="21" t="s">
        <v>190</v>
      </c>
      <c r="F46" s="10" t="s">
        <v>38</v>
      </c>
      <c r="G46" s="32">
        <v>1.1000000000000001</v>
      </c>
      <c r="H46" s="11" t="s">
        <v>35</v>
      </c>
      <c r="I46" s="12" t="s">
        <v>35</v>
      </c>
      <c r="J46" s="12"/>
      <c r="K46" s="12"/>
      <c r="L46" s="12"/>
      <c r="M46" s="12"/>
      <c r="N46" s="12">
        <f t="shared" si="0"/>
        <v>0</v>
      </c>
      <c r="O46" s="10">
        <v>10.888</v>
      </c>
      <c r="P46" s="30">
        <f t="shared" si="1"/>
        <v>11.976800000000001</v>
      </c>
      <c r="Q46" s="30">
        <f t="shared" si="2"/>
        <v>3.5930400000000002</v>
      </c>
      <c r="R46" s="43">
        <v>290271</v>
      </c>
      <c r="S46" s="43">
        <f t="shared" si="3"/>
        <v>1042955.3138400001</v>
      </c>
      <c r="T46" s="29">
        <f t="shared" si="4"/>
        <v>0</v>
      </c>
    </row>
    <row r="47" spans="1:20" x14ac:dyDescent="0.25">
      <c r="A47" s="13">
        <v>42</v>
      </c>
      <c r="B47" s="13" t="s">
        <v>124</v>
      </c>
      <c r="C47" s="13" t="s">
        <v>35</v>
      </c>
      <c r="D47" s="13" t="s">
        <v>191</v>
      </c>
      <c r="E47" s="22" t="s">
        <v>192</v>
      </c>
      <c r="F47" s="13" t="s">
        <v>38</v>
      </c>
      <c r="G47" s="33">
        <v>5.5</v>
      </c>
      <c r="H47" s="16" t="s">
        <v>35</v>
      </c>
      <c r="I47" s="14" t="s">
        <v>35</v>
      </c>
      <c r="J47" s="14"/>
      <c r="K47" s="14"/>
      <c r="L47" s="14"/>
      <c r="M47" s="14"/>
      <c r="N47" s="12">
        <f t="shared" si="0"/>
        <v>0</v>
      </c>
      <c r="O47" s="13">
        <v>7.8010000000000002</v>
      </c>
      <c r="P47" s="30">
        <f t="shared" si="1"/>
        <v>42.905500000000004</v>
      </c>
      <c r="Q47" s="30">
        <f t="shared" si="2"/>
        <v>12.871650000000001</v>
      </c>
      <c r="R47" s="43">
        <v>290271</v>
      </c>
      <c r="S47" s="43">
        <f t="shared" si="3"/>
        <v>3736266.7171500004</v>
      </c>
      <c r="T47" s="29">
        <f t="shared" si="4"/>
        <v>0</v>
      </c>
    </row>
    <row r="48" spans="1:20" ht="21" x14ac:dyDescent="0.25">
      <c r="A48" s="10">
        <v>43</v>
      </c>
      <c r="B48" s="10" t="s">
        <v>124</v>
      </c>
      <c r="C48" s="10" t="s">
        <v>35</v>
      </c>
      <c r="D48" s="10" t="s">
        <v>193</v>
      </c>
      <c r="E48" s="21" t="s">
        <v>194</v>
      </c>
      <c r="F48" s="10" t="s">
        <v>72</v>
      </c>
      <c r="G48" s="32">
        <v>87.78</v>
      </c>
      <c r="H48" s="11" t="s">
        <v>35</v>
      </c>
      <c r="I48" s="12" t="s">
        <v>35</v>
      </c>
      <c r="J48" s="12"/>
      <c r="K48" s="12"/>
      <c r="L48" s="12"/>
      <c r="M48" s="12"/>
      <c r="N48" s="12">
        <f t="shared" si="0"/>
        <v>0</v>
      </c>
      <c r="O48" s="10">
        <v>15.891999999999999</v>
      </c>
      <c r="P48" s="30">
        <f t="shared" si="1"/>
        <v>1394.9997599999999</v>
      </c>
      <c r="Q48" s="30">
        <f t="shared" si="2"/>
        <v>418.49992799999995</v>
      </c>
      <c r="R48" s="43">
        <v>290271</v>
      </c>
      <c r="S48" s="43">
        <f t="shared" si="3"/>
        <v>121478392.60048799</v>
      </c>
      <c r="T48" s="29">
        <f t="shared" si="4"/>
        <v>0</v>
      </c>
    </row>
    <row r="49" spans="1:21" ht="21" x14ac:dyDescent="0.25">
      <c r="A49" s="13">
        <v>44</v>
      </c>
      <c r="B49" s="13" t="s">
        <v>124</v>
      </c>
      <c r="C49" s="13" t="s">
        <v>35</v>
      </c>
      <c r="D49" s="13" t="s">
        <v>195</v>
      </c>
      <c r="E49" s="22" t="s">
        <v>196</v>
      </c>
      <c r="F49" s="13" t="s">
        <v>72</v>
      </c>
      <c r="G49" s="33">
        <v>1007.6</v>
      </c>
      <c r="H49" s="16" t="s">
        <v>35</v>
      </c>
      <c r="I49" s="14" t="s">
        <v>35</v>
      </c>
      <c r="J49" s="14"/>
      <c r="K49" s="14"/>
      <c r="L49" s="14"/>
      <c r="M49" s="14"/>
      <c r="N49" s="12">
        <f t="shared" si="0"/>
        <v>0</v>
      </c>
      <c r="O49" s="13">
        <v>17.507999999999999</v>
      </c>
      <c r="P49" s="30">
        <f t="shared" si="1"/>
        <v>17641.060799999999</v>
      </c>
      <c r="Q49" s="30">
        <f t="shared" si="2"/>
        <v>5292.3182399999996</v>
      </c>
      <c r="R49" s="43">
        <v>290271</v>
      </c>
      <c r="S49" s="43">
        <f t="shared" si="3"/>
        <v>1536206507.84304</v>
      </c>
      <c r="T49" s="29">
        <f t="shared" si="4"/>
        <v>0</v>
      </c>
    </row>
    <row r="50" spans="1:21" ht="21" x14ac:dyDescent="0.25">
      <c r="A50" s="10">
        <v>45</v>
      </c>
      <c r="B50" s="10" t="s">
        <v>124</v>
      </c>
      <c r="C50" s="10" t="s">
        <v>35</v>
      </c>
      <c r="D50" s="10" t="s">
        <v>197</v>
      </c>
      <c r="E50" s="21" t="s">
        <v>198</v>
      </c>
      <c r="F50" s="10" t="s">
        <v>72</v>
      </c>
      <c r="G50" s="32">
        <v>1310.0999999999999</v>
      </c>
      <c r="H50" s="11" t="s">
        <v>35</v>
      </c>
      <c r="I50" s="12" t="s">
        <v>35</v>
      </c>
      <c r="J50" s="12"/>
      <c r="K50" s="12"/>
      <c r="L50" s="12"/>
      <c r="M50" s="12"/>
      <c r="N50" s="12">
        <f t="shared" si="0"/>
        <v>0</v>
      </c>
      <c r="O50" s="10">
        <v>18.315999999999999</v>
      </c>
      <c r="P50" s="30">
        <f t="shared" si="1"/>
        <v>23995.791599999997</v>
      </c>
      <c r="Q50" s="30">
        <f t="shared" si="2"/>
        <v>7198.7374799999989</v>
      </c>
      <c r="R50" s="43">
        <v>290271</v>
      </c>
      <c r="S50" s="43">
        <f t="shared" si="3"/>
        <v>2089584727.0570796</v>
      </c>
      <c r="T50" s="29">
        <f t="shared" si="4"/>
        <v>0</v>
      </c>
    </row>
    <row r="51" spans="1:21" ht="21" x14ac:dyDescent="0.25">
      <c r="A51" s="13">
        <v>46</v>
      </c>
      <c r="B51" s="13" t="s">
        <v>124</v>
      </c>
      <c r="C51" s="13" t="s">
        <v>35</v>
      </c>
      <c r="D51" s="13" t="s">
        <v>199</v>
      </c>
      <c r="E51" s="22" t="s">
        <v>200</v>
      </c>
      <c r="F51" s="13" t="s">
        <v>72</v>
      </c>
      <c r="G51" s="33">
        <v>1243</v>
      </c>
      <c r="H51" s="16" t="s">
        <v>35</v>
      </c>
      <c r="I51" s="14" t="s">
        <v>35</v>
      </c>
      <c r="J51" s="14"/>
      <c r="K51" s="14"/>
      <c r="L51" s="14"/>
      <c r="M51" s="14"/>
      <c r="N51" s="12">
        <f t="shared" si="0"/>
        <v>0</v>
      </c>
      <c r="O51" s="13">
        <v>19.123999999999999</v>
      </c>
      <c r="P51" s="30">
        <f t="shared" si="1"/>
        <v>23771.131999999998</v>
      </c>
      <c r="Q51" s="30">
        <f t="shared" si="2"/>
        <v>7131.3395999999993</v>
      </c>
      <c r="R51" s="43">
        <v>290271</v>
      </c>
      <c r="S51" s="43">
        <f t="shared" si="3"/>
        <v>2070021077.0315998</v>
      </c>
      <c r="T51" s="29">
        <f t="shared" si="4"/>
        <v>0</v>
      </c>
    </row>
    <row r="52" spans="1:21" ht="21" x14ac:dyDescent="0.25">
      <c r="A52" s="10">
        <v>47</v>
      </c>
      <c r="B52" s="10" t="s">
        <v>124</v>
      </c>
      <c r="C52" s="10" t="s">
        <v>35</v>
      </c>
      <c r="D52" s="10" t="s">
        <v>201</v>
      </c>
      <c r="E52" s="21" t="s">
        <v>202</v>
      </c>
      <c r="F52" s="10" t="s">
        <v>72</v>
      </c>
      <c r="G52" s="32">
        <v>403.7</v>
      </c>
      <c r="H52" s="11" t="s">
        <v>35</v>
      </c>
      <c r="I52" s="12" t="s">
        <v>35</v>
      </c>
      <c r="J52" s="12"/>
      <c r="K52" s="12"/>
      <c r="L52" s="12"/>
      <c r="M52" s="12"/>
      <c r="N52" s="12">
        <f t="shared" si="0"/>
        <v>0</v>
      </c>
      <c r="O52" s="10">
        <v>19.931999999999999</v>
      </c>
      <c r="P52" s="30">
        <f t="shared" si="1"/>
        <v>8046.5483999999988</v>
      </c>
      <c r="Q52" s="30">
        <f t="shared" si="2"/>
        <v>2413.9645199999995</v>
      </c>
      <c r="R52" s="43">
        <v>290271</v>
      </c>
      <c r="S52" s="43">
        <f t="shared" si="3"/>
        <v>700703895.18491983</v>
      </c>
      <c r="T52" s="29">
        <f t="shared" si="4"/>
        <v>0</v>
      </c>
    </row>
    <row r="53" spans="1:21" ht="21" x14ac:dyDescent="0.25">
      <c r="A53" s="13">
        <v>48</v>
      </c>
      <c r="B53" s="13" t="s">
        <v>124</v>
      </c>
      <c r="C53" s="13" t="s">
        <v>35</v>
      </c>
      <c r="D53" s="13" t="s">
        <v>203</v>
      </c>
      <c r="E53" s="22" t="s">
        <v>204</v>
      </c>
      <c r="F53" s="13" t="s">
        <v>72</v>
      </c>
      <c r="G53" s="33">
        <v>822.8</v>
      </c>
      <c r="H53" s="16" t="s">
        <v>35</v>
      </c>
      <c r="I53" s="14" t="s">
        <v>35</v>
      </c>
      <c r="J53" s="14"/>
      <c r="K53" s="14"/>
      <c r="L53" s="14"/>
      <c r="M53" s="14"/>
      <c r="N53" s="12">
        <f t="shared" si="0"/>
        <v>0</v>
      </c>
      <c r="O53" s="13">
        <v>20.74</v>
      </c>
      <c r="P53" s="30">
        <f t="shared" si="1"/>
        <v>17064.871999999999</v>
      </c>
      <c r="Q53" s="30">
        <f t="shared" si="2"/>
        <v>5119.4615999999996</v>
      </c>
      <c r="R53" s="43">
        <v>290271</v>
      </c>
      <c r="S53" s="43">
        <f t="shared" si="3"/>
        <v>1486031238.0935998</v>
      </c>
      <c r="T53" s="29">
        <f t="shared" si="4"/>
        <v>0</v>
      </c>
    </row>
    <row r="54" spans="1:21" ht="21" x14ac:dyDescent="0.25">
      <c r="A54" s="10">
        <v>49</v>
      </c>
      <c r="B54" s="10" t="s">
        <v>124</v>
      </c>
      <c r="C54" s="10" t="s">
        <v>35</v>
      </c>
      <c r="D54" s="10" t="s">
        <v>205</v>
      </c>
      <c r="E54" s="21" t="s">
        <v>206</v>
      </c>
      <c r="F54" s="10" t="s">
        <v>72</v>
      </c>
      <c r="G54" s="32">
        <v>11.88</v>
      </c>
      <c r="H54" s="11" t="s">
        <v>35</v>
      </c>
      <c r="I54" s="12" t="s">
        <v>35</v>
      </c>
      <c r="J54" s="12"/>
      <c r="K54" s="12"/>
      <c r="L54" s="12"/>
      <c r="M54" s="12"/>
      <c r="N54" s="12">
        <f t="shared" si="0"/>
        <v>0</v>
      </c>
      <c r="O54" s="10">
        <v>21.547999999999998</v>
      </c>
      <c r="P54" s="30">
        <f t="shared" si="1"/>
        <v>255.99024</v>
      </c>
      <c r="Q54" s="30">
        <f t="shared" si="2"/>
        <v>76.797072</v>
      </c>
      <c r="R54" s="43">
        <v>290271</v>
      </c>
      <c r="S54" s="43">
        <f t="shared" si="3"/>
        <v>22291962.886512</v>
      </c>
      <c r="T54" s="29">
        <f t="shared" si="4"/>
        <v>0</v>
      </c>
    </row>
    <row r="55" spans="1:21" ht="21" x14ac:dyDescent="0.25">
      <c r="A55" s="13">
        <v>50</v>
      </c>
      <c r="B55" s="13" t="s">
        <v>124</v>
      </c>
      <c r="C55" s="13" t="s">
        <v>35</v>
      </c>
      <c r="D55" s="13" t="s">
        <v>207</v>
      </c>
      <c r="E55" s="22" t="s">
        <v>208</v>
      </c>
      <c r="F55" s="13" t="s">
        <v>72</v>
      </c>
      <c r="G55" s="33">
        <v>229.9</v>
      </c>
      <c r="H55" s="16" t="s">
        <v>35</v>
      </c>
      <c r="I55" s="14" t="s">
        <v>35</v>
      </c>
      <c r="J55" s="14"/>
      <c r="K55" s="14"/>
      <c r="L55" s="14"/>
      <c r="M55" s="14"/>
      <c r="N55" s="12">
        <f t="shared" si="0"/>
        <v>0</v>
      </c>
      <c r="O55" s="13">
        <v>17.507999999999999</v>
      </c>
      <c r="P55" s="30">
        <f t="shared" si="1"/>
        <v>4025.0891999999999</v>
      </c>
      <c r="Q55" s="30">
        <f t="shared" si="2"/>
        <v>1207.52676</v>
      </c>
      <c r="R55" s="43">
        <v>290271</v>
      </c>
      <c r="S55" s="43">
        <f t="shared" si="3"/>
        <v>350510000.15196002</v>
      </c>
      <c r="T55" s="29">
        <f t="shared" si="4"/>
        <v>0</v>
      </c>
    </row>
    <row r="56" spans="1:21" ht="21" x14ac:dyDescent="0.25">
      <c r="A56" s="36"/>
      <c r="B56" s="36"/>
      <c r="C56" s="36"/>
      <c r="D56" s="10" t="s">
        <v>197</v>
      </c>
      <c r="E56" s="37" t="s">
        <v>198</v>
      </c>
      <c r="F56" s="36" t="s">
        <v>72</v>
      </c>
      <c r="G56" s="38">
        <v>229.9</v>
      </c>
      <c r="H56" s="39"/>
      <c r="I56" s="40"/>
      <c r="J56" s="40"/>
      <c r="K56" s="40"/>
      <c r="L56" s="40"/>
      <c r="M56" s="40"/>
      <c r="N56" s="12">
        <f t="shared" si="0"/>
        <v>0</v>
      </c>
      <c r="O56" s="36">
        <v>18.315999999999999</v>
      </c>
      <c r="P56" s="30">
        <f t="shared" si="1"/>
        <v>4210.8483999999999</v>
      </c>
      <c r="Q56" s="30">
        <f t="shared" si="2"/>
        <v>1263.25452</v>
      </c>
      <c r="R56" s="43">
        <v>290271</v>
      </c>
      <c r="S56" s="43">
        <f t="shared" si="3"/>
        <v>366686152.77491999</v>
      </c>
      <c r="T56" s="29">
        <f t="shared" si="4"/>
        <v>0</v>
      </c>
    </row>
    <row r="57" spans="1:21" x14ac:dyDescent="0.25">
      <c r="A57" s="10">
        <v>51</v>
      </c>
      <c r="B57" s="10" t="s">
        <v>124</v>
      </c>
      <c r="C57" s="10" t="s">
        <v>35</v>
      </c>
      <c r="D57" s="10" t="s">
        <v>94</v>
      </c>
      <c r="E57" s="21" t="s">
        <v>209</v>
      </c>
      <c r="F57" s="10" t="s">
        <v>72</v>
      </c>
      <c r="G57" s="32">
        <v>5869.6</v>
      </c>
      <c r="H57" s="17">
        <v>5870</v>
      </c>
      <c r="I57" s="17">
        <v>5870</v>
      </c>
      <c r="J57" s="17"/>
      <c r="K57" s="17"/>
      <c r="L57" s="44">
        <v>5869.6</v>
      </c>
      <c r="M57" s="44"/>
      <c r="N57" s="12">
        <f t="shared" si="0"/>
        <v>5869.6</v>
      </c>
      <c r="O57" s="10">
        <v>11.313000000000001</v>
      </c>
      <c r="P57" s="30">
        <f t="shared" si="1"/>
        <v>66402.784800000009</v>
      </c>
      <c r="Q57" s="30">
        <f t="shared" si="2"/>
        <v>19920.835440000003</v>
      </c>
      <c r="R57" s="43">
        <v>290271</v>
      </c>
      <c r="S57" s="43">
        <f t="shared" si="3"/>
        <v>5782440824.004241</v>
      </c>
      <c r="T57" s="29">
        <f t="shared" si="4"/>
        <v>66402.784800000009</v>
      </c>
      <c r="U57" s="29"/>
    </row>
    <row r="58" spans="1:21" x14ac:dyDescent="0.25">
      <c r="A58" s="13">
        <v>52</v>
      </c>
      <c r="B58" s="13" t="s">
        <v>124</v>
      </c>
      <c r="C58" s="13" t="s">
        <v>35</v>
      </c>
      <c r="D58" s="13" t="s">
        <v>70</v>
      </c>
      <c r="E58" s="22" t="s">
        <v>210</v>
      </c>
      <c r="F58" s="13" t="s">
        <v>72</v>
      </c>
      <c r="G58" s="33">
        <v>6906.9</v>
      </c>
      <c r="H58" s="15">
        <v>6907</v>
      </c>
      <c r="I58" s="15">
        <v>6907</v>
      </c>
      <c r="J58" s="15"/>
      <c r="K58" s="44">
        <v>4448.7</v>
      </c>
      <c r="L58" s="44">
        <v>2458.1999999999998</v>
      </c>
      <c r="M58" s="44"/>
      <c r="N58" s="12">
        <f t="shared" si="0"/>
        <v>6906.9</v>
      </c>
      <c r="O58" s="13">
        <v>15.084</v>
      </c>
      <c r="P58" s="30">
        <f t="shared" si="1"/>
        <v>104183.67959999999</v>
      </c>
      <c r="Q58" s="30">
        <f t="shared" si="2"/>
        <v>31255.103879999995</v>
      </c>
      <c r="R58" s="43">
        <v>290271</v>
      </c>
      <c r="S58" s="43">
        <f t="shared" si="3"/>
        <v>9072450258.3514786</v>
      </c>
      <c r="T58" s="29">
        <f t="shared" si="4"/>
        <v>104183.67959999999</v>
      </c>
      <c r="U58" s="29"/>
    </row>
    <row r="59" spans="1:21" x14ac:dyDescent="0.25">
      <c r="A59" s="10">
        <v>53</v>
      </c>
      <c r="B59" s="10" t="s">
        <v>124</v>
      </c>
      <c r="C59" s="10" t="s">
        <v>35</v>
      </c>
      <c r="D59" s="10" t="s">
        <v>73</v>
      </c>
      <c r="E59" s="21" t="s">
        <v>211</v>
      </c>
      <c r="F59" s="10" t="s">
        <v>72</v>
      </c>
      <c r="G59" s="32">
        <v>2156</v>
      </c>
      <c r="H59" s="17">
        <v>2156</v>
      </c>
      <c r="I59" s="17">
        <v>2156</v>
      </c>
      <c r="J59" s="17"/>
      <c r="K59" s="44">
        <v>1973.58</v>
      </c>
      <c r="L59" s="44">
        <v>182.42</v>
      </c>
      <c r="M59" s="44"/>
      <c r="N59" s="12">
        <f t="shared" si="0"/>
        <v>2156</v>
      </c>
      <c r="O59" s="10">
        <v>18.855</v>
      </c>
      <c r="P59" s="30">
        <f t="shared" si="1"/>
        <v>40651.379999999997</v>
      </c>
      <c r="Q59" s="30">
        <f t="shared" si="2"/>
        <v>12195.413999999999</v>
      </c>
      <c r="R59" s="43">
        <v>290271</v>
      </c>
      <c r="S59" s="43">
        <f t="shared" si="3"/>
        <v>3539975017.1939998</v>
      </c>
      <c r="T59" s="29">
        <f t="shared" si="4"/>
        <v>40651.379999999997</v>
      </c>
      <c r="U59" s="29"/>
    </row>
    <row r="60" spans="1:21" x14ac:dyDescent="0.25">
      <c r="A60" s="13">
        <v>54</v>
      </c>
      <c r="B60" s="13" t="s">
        <v>124</v>
      </c>
      <c r="C60" s="13" t="s">
        <v>35</v>
      </c>
      <c r="D60" s="13" t="s">
        <v>97</v>
      </c>
      <c r="E60" s="22" t="s">
        <v>212</v>
      </c>
      <c r="F60" s="13" t="s">
        <v>213</v>
      </c>
      <c r="G60" s="33">
        <v>1</v>
      </c>
      <c r="H60" s="16" t="s">
        <v>35</v>
      </c>
      <c r="I60" s="14" t="s">
        <v>35</v>
      </c>
      <c r="J60" s="14"/>
      <c r="K60" s="14"/>
      <c r="L60" s="14"/>
      <c r="M60" s="14"/>
      <c r="N60" s="12">
        <f t="shared" si="0"/>
        <v>0</v>
      </c>
      <c r="O60" s="13"/>
      <c r="P60" s="30">
        <f t="shared" si="1"/>
        <v>0</v>
      </c>
      <c r="Q60" s="30">
        <f t="shared" si="2"/>
        <v>0</v>
      </c>
      <c r="R60" s="43">
        <v>290271</v>
      </c>
      <c r="S60" s="43">
        <f t="shared" si="3"/>
        <v>0</v>
      </c>
      <c r="T60" s="29">
        <f t="shared" si="4"/>
        <v>0</v>
      </c>
    </row>
    <row r="61" spans="1:21" x14ac:dyDescent="0.25">
      <c r="A61" s="10">
        <v>55</v>
      </c>
      <c r="B61" s="10" t="s">
        <v>124</v>
      </c>
      <c r="C61" s="10" t="s">
        <v>35</v>
      </c>
      <c r="D61" s="10" t="s">
        <v>214</v>
      </c>
      <c r="E61" s="21" t="s">
        <v>215</v>
      </c>
      <c r="F61" s="10" t="s">
        <v>38</v>
      </c>
      <c r="G61" s="32">
        <v>1.1000000000000001</v>
      </c>
      <c r="H61" s="11" t="s">
        <v>35</v>
      </c>
      <c r="I61" s="12" t="s">
        <v>35</v>
      </c>
      <c r="J61" s="12"/>
      <c r="K61" s="12"/>
      <c r="L61" s="12"/>
      <c r="M61" s="12"/>
      <c r="N61" s="12">
        <f t="shared" si="0"/>
        <v>0</v>
      </c>
      <c r="O61" s="10">
        <v>6.3410000000000002</v>
      </c>
      <c r="P61" s="30">
        <f t="shared" si="1"/>
        <v>6.9751000000000012</v>
      </c>
      <c r="Q61" s="30">
        <f t="shared" si="2"/>
        <v>2.0925300000000004</v>
      </c>
      <c r="R61" s="43">
        <v>290271</v>
      </c>
      <c r="S61" s="43">
        <f t="shared" si="3"/>
        <v>607400.77563000016</v>
      </c>
      <c r="T61" s="29">
        <f t="shared" si="4"/>
        <v>0</v>
      </c>
    </row>
    <row r="62" spans="1:21" x14ac:dyDescent="0.25">
      <c r="A62" s="13">
        <v>56</v>
      </c>
      <c r="B62" s="13" t="s">
        <v>124</v>
      </c>
      <c r="C62" s="13" t="s">
        <v>35</v>
      </c>
      <c r="D62" s="13" t="s">
        <v>216</v>
      </c>
      <c r="E62" s="22" t="s">
        <v>217</v>
      </c>
      <c r="F62" s="13" t="s">
        <v>38</v>
      </c>
      <c r="G62" s="33">
        <v>20.9</v>
      </c>
      <c r="H62" s="16" t="s">
        <v>35</v>
      </c>
      <c r="I62" s="14" t="s">
        <v>35</v>
      </c>
      <c r="J62" s="14"/>
      <c r="K62" s="14"/>
      <c r="L62" s="14"/>
      <c r="M62" s="14"/>
      <c r="N62" s="12">
        <f t="shared" si="0"/>
        <v>0</v>
      </c>
      <c r="O62" s="13">
        <v>6.95</v>
      </c>
      <c r="P62" s="30">
        <f t="shared" si="1"/>
        <v>145.255</v>
      </c>
      <c r="Q62" s="30">
        <f t="shared" si="2"/>
        <v>43.576499999999996</v>
      </c>
      <c r="R62" s="43">
        <v>290271</v>
      </c>
      <c r="S62" s="43">
        <f t="shared" si="3"/>
        <v>12648994.231499998</v>
      </c>
      <c r="T62" s="29">
        <f t="shared" si="4"/>
        <v>0</v>
      </c>
    </row>
    <row r="63" spans="1:21" x14ac:dyDescent="0.25">
      <c r="A63" s="10">
        <v>57</v>
      </c>
      <c r="B63" s="10" t="s">
        <v>124</v>
      </c>
      <c r="C63" s="10" t="s">
        <v>35</v>
      </c>
      <c r="D63" s="10" t="s">
        <v>218</v>
      </c>
      <c r="E63" s="21" t="s">
        <v>219</v>
      </c>
      <c r="F63" s="10" t="s">
        <v>38</v>
      </c>
      <c r="G63" s="32">
        <v>8.8000000000000007</v>
      </c>
      <c r="H63" s="11" t="s">
        <v>35</v>
      </c>
      <c r="I63" s="12" t="s">
        <v>35</v>
      </c>
      <c r="J63" s="12"/>
      <c r="K63" s="12"/>
      <c r="L63" s="12"/>
      <c r="M63" s="12"/>
      <c r="N63" s="12">
        <f t="shared" si="0"/>
        <v>0</v>
      </c>
      <c r="O63" s="10">
        <v>9.6270000000000007</v>
      </c>
      <c r="P63" s="30">
        <f t="shared" si="1"/>
        <v>84.717600000000019</v>
      </c>
      <c r="Q63" s="30">
        <f t="shared" si="2"/>
        <v>25.415280000000006</v>
      </c>
      <c r="R63" s="43">
        <v>290271</v>
      </c>
      <c r="S63" s="43">
        <f t="shared" si="3"/>
        <v>7377318.7408800023</v>
      </c>
      <c r="T63" s="29">
        <f t="shared" si="4"/>
        <v>0</v>
      </c>
    </row>
    <row r="64" spans="1:21" x14ac:dyDescent="0.25">
      <c r="A64" s="13">
        <v>58</v>
      </c>
      <c r="B64" s="13" t="s">
        <v>124</v>
      </c>
      <c r="C64" s="13" t="s">
        <v>35</v>
      </c>
      <c r="D64" s="13" t="s">
        <v>220</v>
      </c>
      <c r="E64" s="22" t="s">
        <v>221</v>
      </c>
      <c r="F64" s="13" t="s">
        <v>38</v>
      </c>
      <c r="G64" s="33">
        <v>1.1000000000000001</v>
      </c>
      <c r="H64" s="16" t="s">
        <v>35</v>
      </c>
      <c r="I64" s="14" t="s">
        <v>35</v>
      </c>
      <c r="J64" s="14"/>
      <c r="K64" s="14"/>
      <c r="L64" s="14"/>
      <c r="M64" s="14"/>
      <c r="N64" s="12">
        <f t="shared" si="0"/>
        <v>0</v>
      </c>
      <c r="O64" s="13">
        <v>14.464</v>
      </c>
      <c r="P64" s="30">
        <f t="shared" si="1"/>
        <v>15.910400000000001</v>
      </c>
      <c r="Q64" s="30">
        <f t="shared" si="2"/>
        <v>4.7731200000000005</v>
      </c>
      <c r="R64" s="43">
        <v>290271</v>
      </c>
      <c r="S64" s="43">
        <f t="shared" si="3"/>
        <v>1385498.3155200002</v>
      </c>
      <c r="T64" s="29">
        <f t="shared" si="4"/>
        <v>0</v>
      </c>
    </row>
    <row r="65" spans="1:20" x14ac:dyDescent="0.25">
      <c r="A65" s="10">
        <v>59</v>
      </c>
      <c r="B65" s="10" t="s">
        <v>124</v>
      </c>
      <c r="C65" s="10" t="s">
        <v>35</v>
      </c>
      <c r="D65" s="10" t="s">
        <v>222</v>
      </c>
      <c r="E65" s="21" t="s">
        <v>223</v>
      </c>
      <c r="F65" s="10" t="s">
        <v>38</v>
      </c>
      <c r="G65" s="32">
        <v>2.2000000000000002</v>
      </c>
      <c r="H65" s="11" t="s">
        <v>35</v>
      </c>
      <c r="I65" s="12" t="s">
        <v>35</v>
      </c>
      <c r="J65" s="12"/>
      <c r="K65" s="12"/>
      <c r="L65" s="12"/>
      <c r="M65" s="12"/>
      <c r="N65" s="12">
        <f t="shared" si="0"/>
        <v>0</v>
      </c>
      <c r="O65" s="10">
        <v>12.023999999999999</v>
      </c>
      <c r="P65" s="30">
        <f t="shared" si="1"/>
        <v>26.4528</v>
      </c>
      <c r="Q65" s="30">
        <f t="shared" si="2"/>
        <v>7.9358399999999998</v>
      </c>
      <c r="R65" s="43">
        <v>290271</v>
      </c>
      <c r="S65" s="43">
        <f t="shared" si="3"/>
        <v>2303544.21264</v>
      </c>
      <c r="T65" s="29">
        <f t="shared" si="4"/>
        <v>0</v>
      </c>
    </row>
    <row r="66" spans="1:20" x14ac:dyDescent="0.25">
      <c r="A66" s="13">
        <v>60</v>
      </c>
      <c r="B66" s="13" t="s">
        <v>124</v>
      </c>
      <c r="C66" s="13" t="s">
        <v>35</v>
      </c>
      <c r="D66" s="13" t="s">
        <v>224</v>
      </c>
      <c r="E66" s="22" t="s">
        <v>225</v>
      </c>
      <c r="F66" s="13" t="s">
        <v>38</v>
      </c>
      <c r="G66" s="33">
        <v>908.6</v>
      </c>
      <c r="H66" s="16" t="s">
        <v>35</v>
      </c>
      <c r="I66" s="14" t="s">
        <v>35</v>
      </c>
      <c r="J66" s="14"/>
      <c r="K66" s="14"/>
      <c r="L66" s="14"/>
      <c r="M66" s="14"/>
      <c r="N66" s="12">
        <f t="shared" si="0"/>
        <v>0</v>
      </c>
      <c r="O66" s="13">
        <v>11.092000000000001</v>
      </c>
      <c r="P66" s="30">
        <f t="shared" si="1"/>
        <v>10078.191200000001</v>
      </c>
      <c r="Q66" s="30">
        <f t="shared" si="2"/>
        <v>3023.4573600000003</v>
      </c>
      <c r="R66" s="43">
        <v>290271</v>
      </c>
      <c r="S66" s="43">
        <f t="shared" si="3"/>
        <v>877621991.34456015</v>
      </c>
      <c r="T66" s="29">
        <f t="shared" si="4"/>
        <v>0</v>
      </c>
    </row>
    <row r="67" spans="1:20" x14ac:dyDescent="0.25">
      <c r="A67" s="10">
        <v>61</v>
      </c>
      <c r="B67" s="10" t="s">
        <v>124</v>
      </c>
      <c r="C67" s="10" t="s">
        <v>35</v>
      </c>
      <c r="D67" s="10" t="s">
        <v>226</v>
      </c>
      <c r="E67" s="21" t="s">
        <v>227</v>
      </c>
      <c r="F67" s="10" t="s">
        <v>38</v>
      </c>
      <c r="G67" s="32">
        <v>193.6</v>
      </c>
      <c r="H67" s="11" t="s">
        <v>35</v>
      </c>
      <c r="I67" s="12" t="s">
        <v>35</v>
      </c>
      <c r="J67" s="12"/>
      <c r="K67" s="12"/>
      <c r="L67" s="12"/>
      <c r="M67" s="12"/>
      <c r="N67" s="12">
        <f t="shared" ref="N67:N86" si="5">SUM(J67:M67)</f>
        <v>0</v>
      </c>
      <c r="O67" s="10">
        <v>14.625999999999999</v>
      </c>
      <c r="P67" s="30">
        <f t="shared" si="1"/>
        <v>2831.5935999999997</v>
      </c>
      <c r="Q67" s="30">
        <f t="shared" ref="Q67:Q86" si="6">P67*$Q$1</f>
        <v>849.47807999999986</v>
      </c>
      <c r="R67" s="43">
        <v>290271</v>
      </c>
      <c r="S67" s="43">
        <f t="shared" ref="S67:S86" si="7">Q67*R67</f>
        <v>246578851.75967997</v>
      </c>
      <c r="T67" s="29">
        <f t="shared" ref="T67:T86" si="8">N67*O67</f>
        <v>0</v>
      </c>
    </row>
    <row r="68" spans="1:20" x14ac:dyDescent="0.25">
      <c r="A68" s="13">
        <v>62</v>
      </c>
      <c r="B68" s="13" t="s">
        <v>124</v>
      </c>
      <c r="C68" s="13" t="s">
        <v>35</v>
      </c>
      <c r="D68" s="13" t="s">
        <v>228</v>
      </c>
      <c r="E68" s="22" t="s">
        <v>229</v>
      </c>
      <c r="F68" s="13" t="s">
        <v>38</v>
      </c>
      <c r="G68" s="33">
        <v>85.8</v>
      </c>
      <c r="H68" s="16" t="s">
        <v>35</v>
      </c>
      <c r="I68" s="14" t="s">
        <v>35</v>
      </c>
      <c r="J68" s="14"/>
      <c r="K68" s="14"/>
      <c r="L68" s="14"/>
      <c r="M68" s="14"/>
      <c r="N68" s="12">
        <f t="shared" si="5"/>
        <v>0</v>
      </c>
      <c r="O68" s="13">
        <v>21.123000000000001</v>
      </c>
      <c r="P68" s="30">
        <f t="shared" si="1"/>
        <v>1812.3534</v>
      </c>
      <c r="Q68" s="30">
        <f t="shared" si="6"/>
        <v>543.70601999999997</v>
      </c>
      <c r="R68" s="43">
        <v>290271</v>
      </c>
      <c r="S68" s="43">
        <f t="shared" si="7"/>
        <v>157822090.13141999</v>
      </c>
      <c r="T68" s="29">
        <f t="shared" si="8"/>
        <v>0</v>
      </c>
    </row>
    <row r="69" spans="1:20" x14ac:dyDescent="0.25">
      <c r="A69" s="10">
        <v>63</v>
      </c>
      <c r="B69" s="10" t="s">
        <v>124</v>
      </c>
      <c r="C69" s="10" t="s">
        <v>35</v>
      </c>
      <c r="D69" s="10" t="s">
        <v>230</v>
      </c>
      <c r="E69" s="21" t="s">
        <v>231</v>
      </c>
      <c r="F69" s="10" t="s">
        <v>38</v>
      </c>
      <c r="G69" s="32">
        <v>34.1</v>
      </c>
      <c r="H69" s="11" t="s">
        <v>35</v>
      </c>
      <c r="I69" s="12" t="s">
        <v>35</v>
      </c>
      <c r="J69" s="12"/>
      <c r="K69" s="12"/>
      <c r="L69" s="12"/>
      <c r="M69" s="12"/>
      <c r="N69" s="12">
        <f t="shared" si="5"/>
        <v>0</v>
      </c>
      <c r="O69" s="10">
        <v>25.184000000000001</v>
      </c>
      <c r="P69" s="30">
        <f t="shared" si="1"/>
        <v>858.77440000000013</v>
      </c>
      <c r="Q69" s="30">
        <f t="shared" si="6"/>
        <v>257.63232000000005</v>
      </c>
      <c r="R69" s="43">
        <v>290271</v>
      </c>
      <c r="S69" s="43">
        <f t="shared" si="7"/>
        <v>74783191.158720016</v>
      </c>
      <c r="T69" s="29">
        <f t="shared" si="8"/>
        <v>0</v>
      </c>
    </row>
    <row r="70" spans="1:20" x14ac:dyDescent="0.25">
      <c r="A70" s="13">
        <v>64</v>
      </c>
      <c r="B70" s="13" t="s">
        <v>124</v>
      </c>
      <c r="C70" s="13" t="s">
        <v>35</v>
      </c>
      <c r="D70" s="13" t="s">
        <v>232</v>
      </c>
      <c r="E70" s="22" t="s">
        <v>233</v>
      </c>
      <c r="F70" s="13" t="s">
        <v>38</v>
      </c>
      <c r="G70" s="33">
        <v>38.5</v>
      </c>
      <c r="H70" s="16" t="s">
        <v>35</v>
      </c>
      <c r="I70" s="14" t="s">
        <v>35</v>
      </c>
      <c r="J70" s="14"/>
      <c r="K70" s="14"/>
      <c r="L70" s="14"/>
      <c r="M70" s="14"/>
      <c r="N70" s="12">
        <f t="shared" si="5"/>
        <v>0</v>
      </c>
      <c r="O70" s="13">
        <v>33.512999999999998</v>
      </c>
      <c r="P70" s="30">
        <f t="shared" si="1"/>
        <v>1290.2504999999999</v>
      </c>
      <c r="Q70" s="30">
        <f t="shared" si="6"/>
        <v>387.07514999999995</v>
      </c>
      <c r="R70" s="43">
        <v>290271</v>
      </c>
      <c r="S70" s="43">
        <f t="shared" si="7"/>
        <v>112356690.86564998</v>
      </c>
      <c r="T70" s="29">
        <f t="shared" si="8"/>
        <v>0</v>
      </c>
    </row>
    <row r="71" spans="1:20" x14ac:dyDescent="0.25">
      <c r="A71" s="10">
        <v>65</v>
      </c>
      <c r="B71" s="10" t="s">
        <v>124</v>
      </c>
      <c r="C71" s="10" t="s">
        <v>35</v>
      </c>
      <c r="D71" s="10" t="s">
        <v>234</v>
      </c>
      <c r="E71" s="21" t="s">
        <v>235</v>
      </c>
      <c r="F71" s="10" t="s">
        <v>38</v>
      </c>
      <c r="G71" s="32">
        <v>125.4</v>
      </c>
      <c r="H71" s="11" t="s">
        <v>35</v>
      </c>
      <c r="I71" s="12" t="s">
        <v>35</v>
      </c>
      <c r="J71" s="12"/>
      <c r="K71" s="12"/>
      <c r="L71" s="12"/>
      <c r="M71" s="12"/>
      <c r="N71" s="12">
        <f t="shared" si="5"/>
        <v>0</v>
      </c>
      <c r="O71" s="10">
        <v>56.052</v>
      </c>
      <c r="P71" s="30">
        <f t="shared" si="1"/>
        <v>7028.9207999999999</v>
      </c>
      <c r="Q71" s="30">
        <f t="shared" si="6"/>
        <v>2108.6762399999998</v>
      </c>
      <c r="R71" s="43">
        <v>290271</v>
      </c>
      <c r="S71" s="43">
        <f t="shared" si="7"/>
        <v>612087560.86103988</v>
      </c>
      <c r="T71" s="29">
        <f t="shared" si="8"/>
        <v>0</v>
      </c>
    </row>
    <row r="72" spans="1:20" x14ac:dyDescent="0.25">
      <c r="A72" s="18">
        <v>66</v>
      </c>
      <c r="B72" s="18" t="s">
        <v>124</v>
      </c>
      <c r="C72" s="18" t="s">
        <v>35</v>
      </c>
      <c r="D72" s="18" t="s">
        <v>236</v>
      </c>
      <c r="E72" s="23" t="s">
        <v>237</v>
      </c>
      <c r="F72" s="18" t="s">
        <v>38</v>
      </c>
      <c r="G72" s="34">
        <v>39.6</v>
      </c>
      <c r="H72" s="19" t="s">
        <v>35</v>
      </c>
      <c r="I72" s="20" t="s">
        <v>35</v>
      </c>
      <c r="J72" s="20"/>
      <c r="K72" s="20"/>
      <c r="L72" s="20"/>
      <c r="M72" s="20"/>
      <c r="N72" s="12">
        <f t="shared" si="5"/>
        <v>0</v>
      </c>
      <c r="O72" s="9">
        <v>44.68</v>
      </c>
      <c r="P72" s="30">
        <f t="shared" si="1"/>
        <v>1769.328</v>
      </c>
      <c r="Q72" s="30">
        <f t="shared" si="6"/>
        <v>530.79840000000002</v>
      </c>
      <c r="R72" s="43">
        <v>290271</v>
      </c>
      <c r="S72" s="43">
        <f t="shared" si="7"/>
        <v>154075382.3664</v>
      </c>
      <c r="T72" s="29">
        <f t="shared" si="8"/>
        <v>0</v>
      </c>
    </row>
    <row r="73" spans="1:20" x14ac:dyDescent="0.25">
      <c r="D73" s="2" t="s">
        <v>98</v>
      </c>
      <c r="E73" s="24" t="s">
        <v>240</v>
      </c>
      <c r="F73" t="s">
        <v>38</v>
      </c>
      <c r="G73" s="29">
        <v>43500</v>
      </c>
      <c r="M73" s="29">
        <v>43500</v>
      </c>
      <c r="N73" s="12">
        <f t="shared" si="5"/>
        <v>43500</v>
      </c>
      <c r="O73">
        <v>0.61</v>
      </c>
      <c r="P73" s="30">
        <f t="shared" si="1"/>
        <v>26535</v>
      </c>
      <c r="Q73" s="30">
        <f t="shared" si="6"/>
        <v>7960.5</v>
      </c>
      <c r="R73" s="43">
        <v>294059</v>
      </c>
      <c r="S73" s="43">
        <f t="shared" si="7"/>
        <v>2340856669.5</v>
      </c>
      <c r="T73" s="29">
        <f t="shared" si="8"/>
        <v>26535</v>
      </c>
    </row>
    <row r="74" spans="1:20" x14ac:dyDescent="0.25">
      <c r="D74" s="2" t="s">
        <v>98</v>
      </c>
      <c r="E74" s="24" t="s">
        <v>241</v>
      </c>
      <c r="F74" t="s">
        <v>38</v>
      </c>
      <c r="G74" s="29">
        <v>13000</v>
      </c>
      <c r="M74" s="29">
        <v>13000</v>
      </c>
      <c r="N74" s="12">
        <f t="shared" si="5"/>
        <v>13000</v>
      </c>
      <c r="O74">
        <v>1</v>
      </c>
      <c r="P74" s="30">
        <f t="shared" ref="P74:P86" si="9">G74*O74</f>
        <v>13000</v>
      </c>
      <c r="Q74" s="30">
        <f t="shared" si="6"/>
        <v>3900</v>
      </c>
      <c r="R74" s="43">
        <v>294059</v>
      </c>
      <c r="S74" s="43">
        <f t="shared" si="7"/>
        <v>1146830100</v>
      </c>
      <c r="T74" s="29">
        <f t="shared" si="8"/>
        <v>13000</v>
      </c>
    </row>
    <row r="75" spans="1:20" x14ac:dyDescent="0.25">
      <c r="D75" s="2" t="s">
        <v>98</v>
      </c>
      <c r="E75" s="24" t="s">
        <v>252</v>
      </c>
      <c r="F75" t="s">
        <v>249</v>
      </c>
      <c r="G75" s="29">
        <v>72000</v>
      </c>
      <c r="M75" s="29">
        <v>72000</v>
      </c>
      <c r="N75" s="12">
        <f t="shared" si="5"/>
        <v>72000</v>
      </c>
      <c r="O75">
        <v>0.08</v>
      </c>
      <c r="P75" s="30">
        <f t="shared" si="9"/>
        <v>5760</v>
      </c>
      <c r="Q75" s="30">
        <f t="shared" si="6"/>
        <v>1728</v>
      </c>
      <c r="R75" s="43">
        <v>294059</v>
      </c>
      <c r="S75" s="43">
        <f t="shared" si="7"/>
        <v>508133952</v>
      </c>
      <c r="T75" s="29">
        <f t="shared" si="8"/>
        <v>5760</v>
      </c>
    </row>
    <row r="76" spans="1:20" x14ac:dyDescent="0.25">
      <c r="D76" s="2" t="s">
        <v>98</v>
      </c>
      <c r="E76" s="24" t="s">
        <v>253</v>
      </c>
      <c r="F76" t="s">
        <v>249</v>
      </c>
      <c r="G76" s="29">
        <v>3500</v>
      </c>
      <c r="M76" s="29">
        <v>3500</v>
      </c>
      <c r="N76" s="12">
        <f t="shared" si="5"/>
        <v>3500</v>
      </c>
      <c r="O76">
        <v>0.08</v>
      </c>
      <c r="P76" s="30">
        <f t="shared" si="9"/>
        <v>280</v>
      </c>
      <c r="Q76" s="30">
        <f t="shared" si="6"/>
        <v>84</v>
      </c>
      <c r="R76" s="43">
        <v>294059</v>
      </c>
      <c r="S76" s="43">
        <f t="shared" si="7"/>
        <v>24700956</v>
      </c>
      <c r="T76" s="29">
        <f t="shared" si="8"/>
        <v>280</v>
      </c>
    </row>
    <row r="77" spans="1:20" x14ac:dyDescent="0.25">
      <c r="D77" s="2" t="s">
        <v>98</v>
      </c>
      <c r="E77" s="24" t="s">
        <v>242</v>
      </c>
      <c r="F77" t="s">
        <v>249</v>
      </c>
      <c r="G77" s="29">
        <v>120000</v>
      </c>
      <c r="M77" s="29">
        <v>120000</v>
      </c>
      <c r="N77" s="12">
        <f t="shared" si="5"/>
        <v>120000</v>
      </c>
      <c r="O77">
        <v>6.6000000000000003E-2</v>
      </c>
      <c r="P77" s="30">
        <f t="shared" si="9"/>
        <v>7920</v>
      </c>
      <c r="Q77" s="30">
        <f t="shared" si="6"/>
        <v>2376</v>
      </c>
      <c r="R77" s="43">
        <v>294059</v>
      </c>
      <c r="S77" s="43">
        <f t="shared" si="7"/>
        <v>698684184</v>
      </c>
      <c r="T77" s="29">
        <f t="shared" si="8"/>
        <v>7920</v>
      </c>
    </row>
    <row r="78" spans="1:20" x14ac:dyDescent="0.25">
      <c r="D78" s="2" t="s">
        <v>98</v>
      </c>
      <c r="E78" s="24" t="s">
        <v>243</v>
      </c>
      <c r="F78" t="s">
        <v>249</v>
      </c>
      <c r="G78" s="29">
        <v>80000</v>
      </c>
      <c r="M78" s="29">
        <v>80000</v>
      </c>
      <c r="N78" s="12">
        <f t="shared" si="5"/>
        <v>80000</v>
      </c>
      <c r="O78">
        <v>5.7000000000000002E-2</v>
      </c>
      <c r="P78" s="30">
        <f t="shared" si="9"/>
        <v>4560</v>
      </c>
      <c r="Q78" s="30">
        <f t="shared" si="6"/>
        <v>1368</v>
      </c>
      <c r="R78" s="43">
        <v>294059</v>
      </c>
      <c r="S78" s="43">
        <f t="shared" si="7"/>
        <v>402272712</v>
      </c>
      <c r="T78" s="29">
        <f t="shared" si="8"/>
        <v>4560</v>
      </c>
    </row>
    <row r="79" spans="1:20" x14ac:dyDescent="0.25">
      <c r="D79" s="2" t="s">
        <v>98</v>
      </c>
      <c r="E79" s="24" t="s">
        <v>244</v>
      </c>
      <c r="F79" t="s">
        <v>249</v>
      </c>
      <c r="G79" s="29">
        <v>120000</v>
      </c>
      <c r="M79" s="29">
        <v>53100</v>
      </c>
      <c r="N79" s="12">
        <f t="shared" si="5"/>
        <v>53100</v>
      </c>
      <c r="O79">
        <v>3.5999999999999997E-2</v>
      </c>
      <c r="P79" s="30">
        <f t="shared" si="9"/>
        <v>4320</v>
      </c>
      <c r="Q79" s="30">
        <f t="shared" si="6"/>
        <v>1296</v>
      </c>
      <c r="R79" s="43">
        <v>294059</v>
      </c>
      <c r="S79" s="43">
        <f t="shared" si="7"/>
        <v>381100464</v>
      </c>
      <c r="T79" s="29">
        <f t="shared" si="8"/>
        <v>1911.6</v>
      </c>
    </row>
    <row r="80" spans="1:20" x14ac:dyDescent="0.25">
      <c r="D80" s="2" t="s">
        <v>98</v>
      </c>
      <c r="E80" s="24" t="s">
        <v>245</v>
      </c>
      <c r="F80" t="s">
        <v>249</v>
      </c>
      <c r="G80" s="29">
        <v>3090</v>
      </c>
      <c r="M80" s="29"/>
      <c r="N80" s="12">
        <f t="shared" si="5"/>
        <v>0</v>
      </c>
      <c r="O80">
        <v>6.6</v>
      </c>
      <c r="P80" s="30">
        <f t="shared" si="9"/>
        <v>20394</v>
      </c>
      <c r="Q80" s="30">
        <f t="shared" si="6"/>
        <v>6118.2</v>
      </c>
      <c r="R80" s="43">
        <v>294059</v>
      </c>
      <c r="S80" s="43">
        <f t="shared" si="7"/>
        <v>1799111773.8</v>
      </c>
      <c r="T80" s="29">
        <f t="shared" si="8"/>
        <v>0</v>
      </c>
    </row>
    <row r="81" spans="4:20" x14ac:dyDescent="0.25">
      <c r="D81" s="2" t="s">
        <v>98</v>
      </c>
      <c r="E81" s="24" t="s">
        <v>246</v>
      </c>
      <c r="F81" t="s">
        <v>249</v>
      </c>
      <c r="G81" s="29">
        <v>3200</v>
      </c>
      <c r="M81" s="29">
        <v>3200</v>
      </c>
      <c r="N81" s="12">
        <f t="shared" si="5"/>
        <v>3200</v>
      </c>
      <c r="O81">
        <v>0.09</v>
      </c>
      <c r="P81" s="30">
        <f t="shared" si="9"/>
        <v>288</v>
      </c>
      <c r="Q81" s="30">
        <f t="shared" si="6"/>
        <v>86.399999999999991</v>
      </c>
      <c r="R81" s="43">
        <v>294059</v>
      </c>
      <c r="S81" s="43">
        <f t="shared" si="7"/>
        <v>25406697.599999998</v>
      </c>
      <c r="T81" s="29">
        <f t="shared" si="8"/>
        <v>288</v>
      </c>
    </row>
    <row r="82" spans="4:20" x14ac:dyDescent="0.25">
      <c r="D82" s="2" t="s">
        <v>98</v>
      </c>
      <c r="E82" s="24" t="s">
        <v>247</v>
      </c>
      <c r="F82" t="s">
        <v>38</v>
      </c>
      <c r="G82" s="29">
        <v>106000</v>
      </c>
      <c r="M82" s="29">
        <v>106000</v>
      </c>
      <c r="N82" s="12">
        <f t="shared" si="5"/>
        <v>106000</v>
      </c>
      <c r="O82">
        <v>0.21</v>
      </c>
      <c r="P82" s="30">
        <f t="shared" si="9"/>
        <v>22260</v>
      </c>
      <c r="Q82" s="30">
        <f t="shared" si="6"/>
        <v>6678</v>
      </c>
      <c r="R82" s="43">
        <v>294059</v>
      </c>
      <c r="S82" s="43">
        <f t="shared" si="7"/>
        <v>1963726002</v>
      </c>
      <c r="T82" s="29">
        <f t="shared" si="8"/>
        <v>22260</v>
      </c>
    </row>
    <row r="83" spans="4:20" x14ac:dyDescent="0.25">
      <c r="D83" s="2" t="s">
        <v>98</v>
      </c>
      <c r="E83" s="24" t="s">
        <v>248</v>
      </c>
      <c r="F83" t="s">
        <v>110</v>
      </c>
      <c r="G83" s="29">
        <v>75</v>
      </c>
      <c r="M83" s="29">
        <v>75</v>
      </c>
      <c r="N83" s="12">
        <f t="shared" si="5"/>
        <v>75</v>
      </c>
      <c r="O83">
        <v>15.95</v>
      </c>
      <c r="P83" s="30">
        <f t="shared" si="9"/>
        <v>1196.25</v>
      </c>
      <c r="Q83" s="30">
        <f t="shared" si="6"/>
        <v>358.875</v>
      </c>
      <c r="R83" s="43">
        <v>294059</v>
      </c>
      <c r="S83" s="43">
        <f t="shared" si="7"/>
        <v>105530423.625</v>
      </c>
      <c r="T83" s="29">
        <f t="shared" si="8"/>
        <v>1196.25</v>
      </c>
    </row>
    <row r="84" spans="4:20" x14ac:dyDescent="0.25">
      <c r="D84" s="2" t="s">
        <v>98</v>
      </c>
      <c r="E84" s="24" t="s">
        <v>111</v>
      </c>
      <c r="F84" t="s">
        <v>112</v>
      </c>
      <c r="G84" s="29">
        <v>2075</v>
      </c>
      <c r="M84" s="29">
        <v>2075</v>
      </c>
      <c r="N84" s="12">
        <f t="shared" si="5"/>
        <v>2075</v>
      </c>
      <c r="O84">
        <v>2.65</v>
      </c>
      <c r="P84" s="30">
        <f t="shared" si="9"/>
        <v>5498.75</v>
      </c>
      <c r="Q84" s="30">
        <f t="shared" si="6"/>
        <v>1649.625</v>
      </c>
      <c r="R84" s="43">
        <v>294059</v>
      </c>
      <c r="S84" s="43">
        <f t="shared" si="7"/>
        <v>485087077.875</v>
      </c>
      <c r="T84" s="29">
        <f t="shared" si="8"/>
        <v>5498.75</v>
      </c>
    </row>
    <row r="85" spans="4:20" x14ac:dyDescent="0.25">
      <c r="D85" s="2" t="s">
        <v>98</v>
      </c>
      <c r="E85" s="24" t="s">
        <v>113</v>
      </c>
      <c r="F85" t="s">
        <v>112</v>
      </c>
      <c r="G85" s="29">
        <v>550</v>
      </c>
      <c r="M85" s="29">
        <v>550</v>
      </c>
      <c r="N85" s="12">
        <f t="shared" si="5"/>
        <v>550</v>
      </c>
      <c r="O85">
        <v>3</v>
      </c>
      <c r="P85" s="30">
        <f t="shared" si="9"/>
        <v>1650</v>
      </c>
      <c r="Q85" s="30">
        <f t="shared" si="6"/>
        <v>495</v>
      </c>
      <c r="R85" s="43">
        <v>294059</v>
      </c>
      <c r="S85" s="43">
        <f t="shared" si="7"/>
        <v>145559205</v>
      </c>
      <c r="T85" s="29">
        <f t="shared" si="8"/>
        <v>1650</v>
      </c>
    </row>
    <row r="86" spans="4:20" x14ac:dyDescent="0.25">
      <c r="D86" s="2" t="s">
        <v>98</v>
      </c>
      <c r="E86" s="24" t="s">
        <v>114</v>
      </c>
      <c r="F86" t="s">
        <v>112</v>
      </c>
      <c r="G86" s="29">
        <v>750</v>
      </c>
      <c r="M86" s="29">
        <v>750</v>
      </c>
      <c r="N86" s="12">
        <f t="shared" si="5"/>
        <v>750</v>
      </c>
      <c r="O86">
        <v>1.3</v>
      </c>
      <c r="P86" s="30">
        <f t="shared" si="9"/>
        <v>975</v>
      </c>
      <c r="Q86" s="30">
        <f t="shared" si="6"/>
        <v>292.5</v>
      </c>
      <c r="R86" s="43">
        <v>294059</v>
      </c>
      <c r="S86" s="43">
        <f t="shared" si="7"/>
        <v>86012257.5</v>
      </c>
      <c r="T86" s="29">
        <f t="shared" si="8"/>
        <v>975</v>
      </c>
    </row>
  </sheetData>
  <autoFilter ref="A1:O86" xr:uid="{2FCCD9BD-85FD-4F26-A006-631945D988A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کنترل قرارداد</vt:lpstr>
      <vt:lpstr>کنترل قرارداد (2)</vt:lpstr>
      <vt:lpstr>کنترل قرارداد (3)</vt:lpstr>
      <vt:lpstr>Packing List Items</vt:lpstr>
      <vt:lpstr>ریز آیتم ها</vt:lpstr>
      <vt:lpstr>'کنترل قرارداد'!Print_Area</vt:lpstr>
      <vt:lpstr>'کنترل قرارداد (2)'!Print_Area</vt:lpstr>
      <vt:lpstr>'کنترل قرارداد (3)'!Print_Area</vt:lpstr>
      <vt:lpstr>'کنترل قرارداد'!Print_Titles</vt:lpstr>
      <vt:lpstr>'کنترل قرارداد (2)'!Print_Titles</vt:lpstr>
      <vt:lpstr>'کنترل قرارداد (3)'!Print_Titles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Imaghian AmirAbbas</cp:lastModifiedBy>
  <cp:lastPrinted>2023-02-06T12:10:33Z</cp:lastPrinted>
  <dcterms:created xsi:type="dcterms:W3CDTF">2022-09-18T14:57:28Z</dcterms:created>
  <dcterms:modified xsi:type="dcterms:W3CDTF">2023-05-11T16:43:31Z</dcterms:modified>
  <cp:category/>
</cp:coreProperties>
</file>