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fp\Finance\Adish Refinery\Adish Group\Hosseini\تامین کنندگان و پیمانکاران\صنعت پروژه توس\"/>
    </mc:Choice>
  </mc:AlternateContent>
  <xr:revisionPtr revIDLastSave="0" documentId="13_ncr:1_{B59D2DBE-60F6-4994-8B42-BE81FDABE9D6}" xr6:coauthVersionLast="47" xr6:coauthVersionMax="47" xr10:uidLastSave="{00000000-0000-0000-0000-000000000000}"/>
  <bookViews>
    <workbookView xWindow="-120" yWindow="-120" windowWidth="29040" windowHeight="15840" activeTab="1" xr2:uid="{A11E7557-6E0A-4706-9789-0252ED276857}"/>
  </bookViews>
  <sheets>
    <sheet name="کنترل قرارداد" sheetId="4" r:id="rId1"/>
    <sheet name="محاسبات نرخ" sheetId="2" r:id="rId2"/>
  </sheets>
  <definedNames>
    <definedName name="_xlnm._FilterDatabase" localSheetId="0" hidden="1">'کنترل قرارداد'!$A$5:$P$14</definedName>
    <definedName name="_xlnm.Print_Area" localSheetId="0">'کنترل قرارداد'!$A$1:$M$30</definedName>
    <definedName name="_xlnm.Print_Area" localSheetId="1">'محاسبات نرخ'!$A$1:$M$27</definedName>
    <definedName name="_xlnm.Print_Titles" localSheetId="0">'کنترل قرارداد'!$1:$5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4" i="4" l="1"/>
  <c r="O14" i="4"/>
  <c r="L14" i="4"/>
  <c r="K14" i="4"/>
  <c r="H14" i="4"/>
  <c r="P13" i="4"/>
  <c r="O13" i="4"/>
  <c r="L13" i="4"/>
  <c r="K13" i="4"/>
  <c r="H13" i="4"/>
  <c r="P12" i="4"/>
  <c r="O12" i="4"/>
  <c r="L12" i="4"/>
  <c r="K12" i="4"/>
  <c r="H12" i="4"/>
  <c r="P11" i="4"/>
  <c r="O11" i="4"/>
  <c r="L11" i="4"/>
  <c r="K11" i="4"/>
  <c r="H11" i="4"/>
  <c r="P10" i="4"/>
  <c r="O10" i="4"/>
  <c r="L10" i="4"/>
  <c r="K10" i="4"/>
  <c r="H10" i="4"/>
  <c r="P9" i="4"/>
  <c r="O9" i="4"/>
  <c r="L9" i="4"/>
  <c r="K9" i="4"/>
  <c r="H9" i="4"/>
  <c r="P8" i="4"/>
  <c r="O8" i="4"/>
  <c r="L8" i="4"/>
  <c r="K8" i="4"/>
  <c r="H8" i="4"/>
  <c r="P7" i="4"/>
  <c r="O7" i="4"/>
  <c r="L7" i="4"/>
  <c r="K7" i="4"/>
  <c r="H7" i="4"/>
  <c r="P6" i="4"/>
  <c r="O6" i="4"/>
  <c r="L6" i="4"/>
  <c r="K6" i="4"/>
  <c r="H6" i="4"/>
  <c r="L16" i="4" l="1"/>
  <c r="H16" i="4"/>
  <c r="H20" i="4" l="1"/>
  <c r="H26" i="4" s="1"/>
  <c r="H6" i="2"/>
  <c r="H24" i="2" s="1"/>
  <c r="H12" i="2" s="1"/>
  <c r="H7" i="2" l="1"/>
  <c r="H23" i="2"/>
  <c r="H11" i="2" s="1"/>
  <c r="H13" i="2" s="1"/>
  <c r="H25" i="4"/>
  <c r="H27" i="4" s="1"/>
  <c r="H21" i="4"/>
  <c r="H22" i="4" s="1"/>
  <c r="H29" i="4" l="1"/>
  <c r="H25" i="2" l="1"/>
  <c r="L24" i="2"/>
  <c r="L12" i="2" s="1"/>
  <c r="L23" i="2"/>
  <c r="L11" i="2" s="1"/>
  <c r="L25" i="2" l="1"/>
  <c r="L13" i="2" l="1"/>
  <c r="H8" i="2" l="1"/>
  <c r="H15" i="2" l="1"/>
  <c r="L15" i="2" s="1"/>
  <c r="L8" i="2" l="1"/>
  <c r="L6" i="2" s="1"/>
  <c r="L7" i="2" l="1"/>
</calcChain>
</file>

<file path=xl/sharedStrings.xml><?xml version="1.0" encoding="utf-8"?>
<sst xmlns="http://schemas.openxmlformats.org/spreadsheetml/2006/main" count="81" uniqueCount="59">
  <si>
    <t>معادل ریالی</t>
  </si>
  <si>
    <t>یورو</t>
  </si>
  <si>
    <t>مالیات و عوارض بر ارزش افزوده</t>
  </si>
  <si>
    <t>جمع کالای دریافتی</t>
  </si>
  <si>
    <t>نرخ تسعیر
(ریال)</t>
  </si>
  <si>
    <t>خریدار: شرکت پالایشگاه میعانات گازی آدیش جنوبی</t>
  </si>
  <si>
    <t>کسور:</t>
  </si>
  <si>
    <t>جمع صورتحساب</t>
  </si>
  <si>
    <t>مبلغ ارزی</t>
  </si>
  <si>
    <t>نرخ تسعیر</t>
  </si>
  <si>
    <t>تاریخ</t>
  </si>
  <si>
    <t>توضیحات در خصوص نرخ های تسعیر:</t>
  </si>
  <si>
    <t>فروشنده: شرکت صنعت پروژه توس</t>
  </si>
  <si>
    <t>خلاصه مالی خرید اقلام سایلنسر ونت</t>
  </si>
  <si>
    <t>شماره قرارداد: ADSH-P-P0-GE-075</t>
  </si>
  <si>
    <t>پیش پرداخت (25%)</t>
  </si>
  <si>
    <t>میان پرداخت (35%)</t>
  </si>
  <si>
    <t>1400/12/03</t>
  </si>
  <si>
    <t>1401/04/22</t>
  </si>
  <si>
    <t>ردیف</t>
  </si>
  <si>
    <t>کد کالا</t>
  </si>
  <si>
    <t>شرح کالا</t>
  </si>
  <si>
    <t>واحد</t>
  </si>
  <si>
    <t>مقدار</t>
  </si>
  <si>
    <t>بهای واحد
(یورو)</t>
  </si>
  <si>
    <t>مبلغ قرارداد
(یورو)</t>
  </si>
  <si>
    <t>مقادیر
رسید شده</t>
  </si>
  <si>
    <t>درصد کالای
دریافتی</t>
  </si>
  <si>
    <t>مبلغ کل
(یورو)</t>
  </si>
  <si>
    <t>فاکتور</t>
  </si>
  <si>
    <t>ست</t>
  </si>
  <si>
    <t>خلاصه محاسبات پرداخت صورت حساب:</t>
  </si>
  <si>
    <t>(یورو)</t>
  </si>
  <si>
    <t>توضیحات:</t>
  </si>
  <si>
    <t>مالیات و عوارض بر ارزش افزوده (9%)</t>
  </si>
  <si>
    <t>جمع کسور</t>
  </si>
  <si>
    <t>خالص قابل پرداخت</t>
  </si>
  <si>
    <t>تاریخ شروع قرارداد: 1400/12/03</t>
  </si>
  <si>
    <t>تاریخ تهیه گزارش: 1401/08/07</t>
  </si>
  <si>
    <t>SI-501-01</t>
  </si>
  <si>
    <t>SI-521-01</t>
  </si>
  <si>
    <t>SI-521-02</t>
  </si>
  <si>
    <t>SI-521-03</t>
  </si>
  <si>
    <t>SPL-001</t>
  </si>
  <si>
    <t>SPL-002</t>
  </si>
  <si>
    <t>SPL-003</t>
  </si>
  <si>
    <t>SPL-004</t>
  </si>
  <si>
    <t>SILENCER</t>
  </si>
  <si>
    <t>HP Steam Silencer</t>
  </si>
  <si>
    <t>MP Steam Silencer</t>
  </si>
  <si>
    <t>LP Steam Silencer</t>
  </si>
  <si>
    <t>Setting Bolt &amp; Nut M20 inside spare parts box</t>
  </si>
  <si>
    <t>Transportation</t>
  </si>
  <si>
    <t>استهلاک پیش پرداخت (25%)</t>
  </si>
  <si>
    <t>استهلاک میان پرداخت (35%)</t>
  </si>
  <si>
    <t>2- در محاسبه نرخ تسعیر جهت استهلاک پیش پرداخت و میان پرداخت ، عینا از نرخ تسعیر پرداخت های انجام شده در همان تاریخ استفاده شده است. پیش پرداخت و میان پرداخت به شرح ذیل انجام شده است:</t>
  </si>
  <si>
    <t>خلاصه محاسبات تبدیل نرخ قرارداد خرید اقلام سایلنسر ونت</t>
  </si>
  <si>
    <r>
      <t xml:space="preserve">کلیه کالاهای موضوع قرارداد طی 
 </t>
    </r>
    <r>
      <rPr>
        <sz val="11"/>
        <color theme="1"/>
        <rFont val="Calibri"/>
        <family val="2"/>
        <scheme val="minor"/>
      </rPr>
      <t xml:space="preserve">MRS-SPT-075-001 </t>
    </r>
    <r>
      <rPr>
        <sz val="13"/>
        <color theme="1"/>
        <rFont val="B Lotus"/>
        <charset val="178"/>
      </rPr>
      <t>و با 6 روز تاخیر به انبار رسید شده است که با توجه به گزارش تاخیر غیر مجاز اخذ شده از واحد برنامه ریزی، مطابق با محاسبات پیوست مبلغی در حدود 189/05 یورو می باشد. چنانچه سیاست مدیریت مبنی بر اعمال جریمه مذکور باشد، این مبلغ نیز به جمع کسور اضافخ می گردد و خالص قابل پرداخت معادل 9.836/35 یورو می باشد.</t>
    </r>
    <r>
      <rPr>
        <sz val="11"/>
        <color theme="1"/>
        <rFont val="Calibri"/>
        <family val="2"/>
        <scheme val="minor"/>
      </rPr>
      <t xml:space="preserve"> </t>
    </r>
  </si>
  <si>
    <t>1- محاسبه مبلغ خالص قابل پرداخت با نرخ تسعیر فروش اسکناس در سامانه سنا در تاریخ پکینگ لیست (1401/06/10) انجام شده است.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</si>
</sst>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(* #,##0.0000000_);_(* \(#,##0.00000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 Lotus"/>
      <charset val="178"/>
    </font>
    <font>
      <b/>
      <sz val="14"/>
      <color theme="1"/>
      <name val="B Lotus"/>
      <charset val="178"/>
    </font>
    <font>
      <sz val="13"/>
      <color theme="1"/>
      <name val="B Lotus"/>
      <charset val="178"/>
    </font>
    <font>
      <b/>
      <sz val="13"/>
      <color theme="1"/>
      <name val="B Lotus"/>
      <charset val="178"/>
    </font>
    <font>
      <sz val="13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B Lotus"/>
      <charset val="178"/>
    </font>
    <font>
      <b/>
      <sz val="12"/>
      <color theme="1"/>
      <name val="B Lotus"/>
      <charset val="178"/>
    </font>
    <font>
      <b/>
      <sz val="18"/>
      <color theme="1"/>
      <name val="B Lotus"/>
      <charset val="178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B Lotus"/>
      <charset val="178"/>
    </font>
    <font>
      <sz val="14"/>
      <color theme="1"/>
      <name val="B Lotus"/>
      <charset val="178"/>
    </font>
    <font>
      <sz val="16"/>
      <color theme="1"/>
      <name val="B Lotus"/>
      <charset val="17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0">
    <xf numFmtId="0" fontId="0" fillId="0" borderId="0" xfId="0"/>
    <xf numFmtId="0" fontId="2" fillId="0" borderId="0" xfId="0" applyFont="1"/>
    <xf numFmtId="0" fontId="2" fillId="0" borderId="1" xfId="0" applyFont="1" applyBorder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164" fontId="5" fillId="0" borderId="0" xfId="1" applyNumberFormat="1" applyFont="1"/>
    <xf numFmtId="164" fontId="5" fillId="0" borderId="0" xfId="0" applyNumberFormat="1" applyFont="1"/>
    <xf numFmtId="0" fontId="3" fillId="0" borderId="0" xfId="0" applyFont="1" applyAlignment="1">
      <alignment vertical="center"/>
    </xf>
    <xf numFmtId="43" fontId="2" fillId="0" borderId="0" xfId="1" applyFont="1" applyFill="1"/>
    <xf numFmtId="164" fontId="2" fillId="0" borderId="0" xfId="1" applyNumberFormat="1" applyFont="1" applyFill="1"/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vertical="center"/>
    </xf>
    <xf numFmtId="43" fontId="2" fillId="0" borderId="1" xfId="1" applyFont="1" applyFill="1" applyBorder="1"/>
    <xf numFmtId="164" fontId="2" fillId="0" borderId="1" xfId="1" applyNumberFormat="1" applyFont="1" applyFill="1" applyBorder="1"/>
    <xf numFmtId="0" fontId="3" fillId="0" borderId="1" xfId="0" applyFont="1" applyBorder="1" applyAlignment="1">
      <alignment horizontal="left" vertical="center"/>
    </xf>
    <xf numFmtId="43" fontId="4" fillId="0" borderId="0" xfId="1" applyFont="1" applyFill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/>
    </xf>
    <xf numFmtId="43" fontId="4" fillId="0" borderId="0" xfId="1" applyFont="1" applyFill="1"/>
    <xf numFmtId="164" fontId="4" fillId="0" borderId="0" xfId="1" applyNumberFormat="1" applyFont="1" applyFill="1"/>
    <xf numFmtId="43" fontId="4" fillId="0" borderId="1" xfId="0" applyNumberFormat="1" applyFont="1" applyBorder="1"/>
    <xf numFmtId="164" fontId="4" fillId="0" borderId="1" xfId="1" applyNumberFormat="1" applyFont="1" applyFill="1" applyBorder="1"/>
    <xf numFmtId="43" fontId="5" fillId="0" borderId="0" xfId="1" applyFont="1" applyFill="1"/>
    <xf numFmtId="164" fontId="5" fillId="0" borderId="0" xfId="1" applyNumberFormat="1" applyFont="1" applyFill="1"/>
    <xf numFmtId="43" fontId="4" fillId="0" borderId="1" xfId="1" applyFont="1" applyFill="1" applyBorder="1"/>
    <xf numFmtId="0" fontId="6" fillId="0" borderId="0" xfId="0" applyFont="1" applyAlignment="1">
      <alignment horizontal="right" readingOrder="1"/>
    </xf>
    <xf numFmtId="43" fontId="5" fillId="0" borderId="2" xfId="1" applyFont="1" applyFill="1" applyBorder="1"/>
    <xf numFmtId="164" fontId="5" fillId="0" borderId="2" xfId="1" applyNumberFormat="1" applyFont="1" applyFill="1" applyBorder="1"/>
    <xf numFmtId="0" fontId="4" fillId="0" borderId="0" xfId="0" applyFont="1" applyAlignment="1">
      <alignment horizontal="center"/>
    </xf>
    <xf numFmtId="43" fontId="2" fillId="0" borderId="0" xfId="1" applyFont="1"/>
    <xf numFmtId="43" fontId="4" fillId="0" borderId="0" xfId="1" applyFont="1"/>
    <xf numFmtId="43" fontId="5" fillId="0" borderId="0" xfId="1" applyFont="1"/>
    <xf numFmtId="43" fontId="5" fillId="0" borderId="0" xfId="0" applyNumberFormat="1" applyFont="1"/>
    <xf numFmtId="43" fontId="4" fillId="0" borderId="0" xfId="1" applyFont="1" applyAlignment="1">
      <alignment horizontal="center" vertical="center"/>
    </xf>
    <xf numFmtId="43" fontId="4" fillId="0" borderId="0" xfId="0" applyNumberFormat="1" applyFont="1"/>
    <xf numFmtId="0" fontId="6" fillId="0" borderId="0" xfId="0" applyFont="1" applyAlignment="1">
      <alignment horizontal="right" vertical="top"/>
    </xf>
    <xf numFmtId="43" fontId="5" fillId="0" borderId="0" xfId="1" applyFont="1" applyFill="1" applyBorder="1"/>
    <xf numFmtId="164" fontId="5" fillId="0" borderId="0" xfId="1" applyNumberFormat="1" applyFont="1" applyFill="1" applyBorder="1"/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top" wrapText="1"/>
    </xf>
    <xf numFmtId="0" fontId="8" fillId="0" borderId="0" xfId="0" applyFont="1"/>
    <xf numFmtId="43" fontId="8" fillId="0" borderId="0" xfId="1" applyFont="1"/>
    <xf numFmtId="0" fontId="8" fillId="0" borderId="0" xfId="0" applyFont="1" applyAlignment="1">
      <alignment horizontal="center"/>
    </xf>
    <xf numFmtId="43" fontId="8" fillId="0" borderId="0" xfId="1" applyFont="1" applyAlignment="1">
      <alignment horizontal="center"/>
    </xf>
    <xf numFmtId="0" fontId="8" fillId="0" borderId="0" xfId="0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164" fontId="8" fillId="0" borderId="0" xfId="1" applyNumberFormat="1" applyFont="1" applyAlignment="1">
      <alignment horizontal="center" vertical="center"/>
    </xf>
    <xf numFmtId="43" fontId="8" fillId="0" borderId="1" xfId="1" applyFont="1" applyBorder="1" applyAlignment="1">
      <alignment horizontal="center" vertical="center"/>
    </xf>
    <xf numFmtId="164" fontId="8" fillId="0" borderId="1" xfId="1" applyNumberFormat="1" applyFont="1" applyBorder="1" applyAlignment="1">
      <alignment horizontal="center" vertical="center"/>
    </xf>
    <xf numFmtId="43" fontId="8" fillId="0" borderId="3" xfId="1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0" fontId="9" fillId="0" borderId="0" xfId="0" applyFont="1"/>
    <xf numFmtId="43" fontId="9" fillId="0" borderId="0" xfId="1" applyFont="1" applyFill="1"/>
    <xf numFmtId="164" fontId="9" fillId="0" borderId="0" xfId="1" applyNumberFormat="1" applyFont="1" applyFill="1"/>
    <xf numFmtId="43" fontId="9" fillId="0" borderId="0" xfId="1" applyFont="1"/>
    <xf numFmtId="49" fontId="8" fillId="0" borderId="0" xfId="0" applyNumberFormat="1" applyFont="1" applyAlignment="1">
      <alignment horizontal="right" vertical="top" readingOrder="2"/>
    </xf>
    <xf numFmtId="43" fontId="8" fillId="0" borderId="0" xfId="1" applyFont="1" applyFill="1" applyAlignment="1">
      <alignment horizontal="center" vertical="center"/>
    </xf>
    <xf numFmtId="165" fontId="5" fillId="0" borderId="0" xfId="1" applyNumberFormat="1" applyFont="1" applyFill="1"/>
    <xf numFmtId="0" fontId="10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10" fontId="3" fillId="0" borderId="0" xfId="3" applyNumberFormat="1" applyFont="1" applyAlignment="1">
      <alignment vertical="center"/>
    </xf>
    <xf numFmtId="10" fontId="3" fillId="0" borderId="0" xfId="3" applyNumberFormat="1" applyFont="1" applyBorder="1" applyAlignment="1">
      <alignment vertical="center"/>
    </xf>
    <xf numFmtId="0" fontId="2" fillId="0" borderId="0" xfId="2" applyFont="1" applyAlignment="1">
      <alignment vertical="center"/>
    </xf>
    <xf numFmtId="10" fontId="2" fillId="0" borderId="0" xfId="3" applyNumberFormat="1" applyFont="1" applyAlignment="1">
      <alignment vertical="center"/>
    </xf>
    <xf numFmtId="0" fontId="5" fillId="2" borderId="4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5" fillId="2" borderId="6" xfId="2" applyFont="1" applyFill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10" fontId="5" fillId="2" borderId="8" xfId="3" applyNumberFormat="1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4" fillId="0" borderId="9" xfId="2" applyFont="1" applyBorder="1" applyAlignment="1">
      <alignment horizontal="center" vertical="center" wrapText="1"/>
    </xf>
    <xf numFmtId="0" fontId="11" fillId="0" borderId="10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center" vertical="center" wrapText="1"/>
    </xf>
    <xf numFmtId="38" fontId="5" fillId="0" borderId="7" xfId="5" applyNumberFormat="1" applyFont="1" applyFill="1" applyBorder="1" applyAlignment="1">
      <alignment horizontal="center" vertical="center" wrapText="1"/>
    </xf>
    <xf numFmtId="38" fontId="5" fillId="0" borderId="0" xfId="2" applyNumberFormat="1" applyFont="1" applyAlignment="1">
      <alignment horizontal="center" vertical="center" wrapText="1"/>
    </xf>
    <xf numFmtId="164" fontId="5" fillId="0" borderId="0" xfId="5" applyNumberFormat="1" applyFont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11" fillId="0" borderId="15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4" fillId="0" borderId="19" xfId="2" applyFont="1" applyBorder="1" applyAlignment="1">
      <alignment horizontal="center" vertical="center" wrapText="1"/>
    </xf>
    <xf numFmtId="0" fontId="11" fillId="0" borderId="20" xfId="2" applyFont="1" applyBorder="1" applyAlignment="1">
      <alignment horizontal="center" vertical="center" wrapText="1"/>
    </xf>
    <xf numFmtId="0" fontId="4" fillId="0" borderId="22" xfId="2" applyFont="1" applyBorder="1" applyAlignment="1">
      <alignment horizontal="center" vertical="center" wrapText="1"/>
    </xf>
    <xf numFmtId="0" fontId="8" fillId="0" borderId="0" xfId="2" applyFont="1" applyAlignment="1">
      <alignment vertical="center"/>
    </xf>
    <xf numFmtId="38" fontId="8" fillId="0" borderId="0" xfId="2" applyNumberFormat="1" applyFont="1" applyAlignment="1">
      <alignment vertical="center"/>
    </xf>
    <xf numFmtId="38" fontId="8" fillId="0" borderId="0" xfId="5" applyNumberFormat="1" applyFont="1" applyAlignment="1">
      <alignment horizontal="left" vertical="center" readingOrder="1"/>
    </xf>
    <xf numFmtId="38" fontId="8" fillId="0" borderId="0" xfId="3" applyNumberFormat="1" applyFont="1" applyBorder="1" applyAlignment="1">
      <alignment vertical="center"/>
    </xf>
    <xf numFmtId="38" fontId="8" fillId="0" borderId="0" xfId="5" applyNumberFormat="1" applyFont="1" applyBorder="1" applyAlignment="1">
      <alignment vertical="center"/>
    </xf>
    <xf numFmtId="38" fontId="8" fillId="0" borderId="0" xfId="5" applyNumberFormat="1" applyFont="1" applyBorder="1" applyAlignment="1">
      <alignment horizontal="left" vertical="center" readingOrder="1"/>
    </xf>
    <xf numFmtId="0" fontId="13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38" fontId="9" fillId="0" borderId="0" xfId="2" applyNumberFormat="1" applyFont="1" applyAlignment="1">
      <alignment vertical="center"/>
    </xf>
    <xf numFmtId="38" fontId="9" fillId="0" borderId="0" xfId="5" applyNumberFormat="1" applyFont="1" applyBorder="1" applyAlignment="1">
      <alignment horizontal="center" vertical="center"/>
    </xf>
    <xf numFmtId="38" fontId="9" fillId="0" borderId="0" xfId="5" applyNumberFormat="1" applyFont="1" applyBorder="1" applyAlignment="1">
      <alignment horizontal="center" vertical="center" readingOrder="1"/>
    </xf>
    <xf numFmtId="164" fontId="8" fillId="0" borderId="0" xfId="5" applyNumberFormat="1" applyFont="1" applyBorder="1" applyAlignment="1">
      <alignment vertical="center"/>
    </xf>
    <xf numFmtId="10" fontId="8" fillId="0" borderId="0" xfId="3" applyNumberFormat="1" applyFont="1" applyBorder="1" applyAlignment="1">
      <alignment vertical="center"/>
    </xf>
    <xf numFmtId="0" fontId="10" fillId="0" borderId="1" xfId="2" applyFont="1" applyBorder="1" applyAlignment="1">
      <alignment vertical="center"/>
    </xf>
    <xf numFmtId="0" fontId="2" fillId="0" borderId="1" xfId="2" applyFont="1" applyBorder="1" applyAlignment="1">
      <alignment vertical="center"/>
    </xf>
    <xf numFmtId="10" fontId="2" fillId="0" borderId="0" xfId="3" applyNumberFormat="1" applyFont="1" applyBorder="1" applyAlignment="1">
      <alignment vertical="center"/>
    </xf>
    <xf numFmtId="0" fontId="4" fillId="0" borderId="0" xfId="2" applyFont="1" applyAlignment="1">
      <alignment vertical="center"/>
    </xf>
    <xf numFmtId="43" fontId="4" fillId="0" borderId="0" xfId="4" applyFont="1" applyAlignment="1">
      <alignment horizontal="left" vertical="center" readingOrder="1"/>
    </xf>
    <xf numFmtId="164" fontId="4" fillId="0" borderId="0" xfId="5" applyNumberFormat="1" applyFont="1" applyBorder="1"/>
    <xf numFmtId="0" fontId="4" fillId="0" borderId="0" xfId="2" applyFont="1"/>
    <xf numFmtId="43" fontId="4" fillId="0" borderId="1" xfId="4" applyFont="1" applyBorder="1"/>
    <xf numFmtId="164" fontId="14" fillId="0" borderId="0" xfId="5" applyNumberFormat="1" applyFont="1" applyBorder="1"/>
    <xf numFmtId="0" fontId="5" fillId="0" borderId="0" xfId="2" applyFont="1"/>
    <xf numFmtId="0" fontId="5" fillId="0" borderId="0" xfId="2" applyFont="1" applyAlignment="1">
      <alignment vertical="center"/>
    </xf>
    <xf numFmtId="43" fontId="5" fillId="0" borderId="0" xfId="4" applyFont="1"/>
    <xf numFmtId="10" fontId="4" fillId="0" borderId="0" xfId="3" applyNumberFormat="1" applyFont="1" applyAlignment="1">
      <alignment vertical="center"/>
    </xf>
    <xf numFmtId="43" fontId="4" fillId="0" borderId="0" xfId="4" applyFont="1" applyAlignment="1">
      <alignment vertical="center"/>
    </xf>
    <xf numFmtId="0" fontId="14" fillId="0" borderId="0" xfId="2" applyFont="1" applyAlignment="1">
      <alignment vertical="center"/>
    </xf>
    <xf numFmtId="0" fontId="15" fillId="0" borderId="0" xfId="2" applyFont="1" applyAlignment="1">
      <alignment horizontal="center" vertical="center"/>
    </xf>
    <xf numFmtId="10" fontId="4" fillId="0" borderId="0" xfId="3" applyNumberFormat="1" applyFont="1" applyBorder="1" applyAlignment="1">
      <alignment horizontal="left" vertical="center"/>
    </xf>
    <xf numFmtId="43" fontId="5" fillId="0" borderId="2" xfId="4" applyFont="1" applyBorder="1"/>
    <xf numFmtId="164" fontId="2" fillId="0" borderId="0" xfId="2" applyNumberFormat="1" applyFont="1" applyAlignment="1">
      <alignment vertical="center"/>
    </xf>
    <xf numFmtId="0" fontId="4" fillId="0" borderId="0" xfId="2" applyFont="1" applyAlignment="1">
      <alignment vertical="top" wrapText="1"/>
    </xf>
    <xf numFmtId="38" fontId="4" fillId="0" borderId="12" xfId="1" applyNumberFormat="1" applyFont="1" applyBorder="1" applyAlignment="1">
      <alignment horizontal="center" vertical="center" wrapText="1"/>
    </xf>
    <xf numFmtId="38" fontId="4" fillId="0" borderId="17" xfId="1" applyNumberFormat="1" applyFont="1" applyBorder="1" applyAlignment="1">
      <alignment horizontal="center" vertical="center" wrapText="1"/>
    </xf>
    <xf numFmtId="38" fontId="4" fillId="0" borderId="22" xfId="1" applyNumberFormat="1" applyFont="1" applyBorder="1" applyAlignment="1">
      <alignment horizontal="center" vertical="center" wrapText="1"/>
    </xf>
    <xf numFmtId="9" fontId="4" fillId="0" borderId="9" xfId="3" applyFont="1" applyFill="1" applyBorder="1" applyAlignment="1">
      <alignment horizontal="center" vertical="center" wrapText="1"/>
    </xf>
    <xf numFmtId="9" fontId="4" fillId="0" borderId="14" xfId="3" applyFont="1" applyFill="1" applyBorder="1" applyAlignment="1">
      <alignment horizontal="center" vertical="center" wrapText="1"/>
    </xf>
    <xf numFmtId="9" fontId="4" fillId="0" borderId="19" xfId="3" applyFont="1" applyFill="1" applyBorder="1" applyAlignment="1">
      <alignment horizontal="center" vertical="center" wrapText="1"/>
    </xf>
    <xf numFmtId="43" fontId="4" fillId="0" borderId="1" xfId="4" applyFont="1" applyBorder="1" applyAlignment="1">
      <alignment vertical="center"/>
    </xf>
    <xf numFmtId="38" fontId="4" fillId="0" borderId="12" xfId="5" applyNumberFormat="1" applyFont="1" applyFill="1" applyBorder="1" applyAlignment="1">
      <alignment horizontal="center" vertical="center" wrapText="1" readingOrder="2"/>
    </xf>
    <xf numFmtId="38" fontId="4" fillId="0" borderId="13" xfId="4" applyNumberFormat="1" applyFont="1" applyFill="1" applyBorder="1" applyAlignment="1">
      <alignment horizontal="center" vertical="center" wrapText="1" readingOrder="1"/>
    </xf>
    <xf numFmtId="38" fontId="4" fillId="0" borderId="17" xfId="5" applyNumberFormat="1" applyFont="1" applyFill="1" applyBorder="1" applyAlignment="1">
      <alignment horizontal="center" vertical="center" wrapText="1" readingOrder="2"/>
    </xf>
    <xf numFmtId="38" fontId="4" fillId="0" borderId="18" xfId="4" applyNumberFormat="1" applyFont="1" applyFill="1" applyBorder="1" applyAlignment="1">
      <alignment horizontal="center" vertical="center" wrapText="1" readingOrder="1"/>
    </xf>
    <xf numFmtId="38" fontId="4" fillId="0" borderId="22" xfId="5" applyNumberFormat="1" applyFont="1" applyFill="1" applyBorder="1" applyAlignment="1">
      <alignment horizontal="center" vertical="center" wrapText="1" readingOrder="2"/>
    </xf>
    <xf numFmtId="38" fontId="4" fillId="0" borderId="23" xfId="4" applyNumberFormat="1" applyFont="1" applyFill="1" applyBorder="1" applyAlignment="1">
      <alignment horizontal="center" vertical="center" wrapText="1" readingOrder="1"/>
    </xf>
    <xf numFmtId="38" fontId="4" fillId="0" borderId="9" xfId="4" applyNumberFormat="1" applyFont="1" applyFill="1" applyBorder="1" applyAlignment="1">
      <alignment horizontal="center" vertical="center" wrapText="1"/>
    </xf>
    <xf numFmtId="38" fontId="4" fillId="0" borderId="14" xfId="4" applyNumberFormat="1" applyFont="1" applyFill="1" applyBorder="1" applyAlignment="1">
      <alignment horizontal="center" vertical="center" wrapText="1"/>
    </xf>
    <xf numFmtId="38" fontId="4" fillId="0" borderId="19" xfId="4" applyNumberFormat="1" applyFont="1" applyFill="1" applyBorder="1" applyAlignment="1">
      <alignment horizontal="center" vertical="center" wrapText="1"/>
    </xf>
    <xf numFmtId="38" fontId="4" fillId="0" borderId="9" xfId="4" applyNumberFormat="1" applyFont="1" applyFill="1" applyBorder="1" applyAlignment="1">
      <alignment horizontal="center" vertical="center" wrapText="1" readingOrder="1"/>
    </xf>
    <xf numFmtId="38" fontId="4" fillId="0" borderId="14" xfId="4" applyNumberFormat="1" applyFont="1" applyFill="1" applyBorder="1" applyAlignment="1">
      <alignment horizontal="center" vertical="center" wrapText="1" readingOrder="1"/>
    </xf>
    <xf numFmtId="38" fontId="4" fillId="0" borderId="19" xfId="4" applyNumberFormat="1" applyFont="1" applyFill="1" applyBorder="1" applyAlignment="1">
      <alignment horizontal="center" vertical="center" wrapText="1" readingOrder="1"/>
    </xf>
    <xf numFmtId="38" fontId="9" fillId="0" borderId="2" xfId="4" applyNumberFormat="1" applyFont="1" applyBorder="1" applyAlignment="1">
      <alignment horizontal="center" vertical="center" readingOrder="1"/>
    </xf>
    <xf numFmtId="38" fontId="4" fillId="0" borderId="0" xfId="1" applyNumberFormat="1" applyFont="1" applyFill="1"/>
    <xf numFmtId="38" fontId="5" fillId="0" borderId="0" xfId="1" applyNumberFormat="1" applyFont="1" applyFill="1"/>
    <xf numFmtId="38" fontId="8" fillId="0" borderId="0" xfId="1" applyNumberFormat="1" applyFont="1" applyFill="1" applyAlignment="1">
      <alignment horizontal="center" vertical="center"/>
    </xf>
    <xf numFmtId="38" fontId="8" fillId="0" borderId="0" xfId="1" applyNumberFormat="1" applyFont="1" applyAlignment="1">
      <alignment horizontal="center" vertical="center"/>
    </xf>
    <xf numFmtId="43" fontId="4" fillId="0" borderId="0" xfId="1" applyFont="1" applyFill="1" applyBorder="1"/>
    <xf numFmtId="164" fontId="4" fillId="0" borderId="0" xfId="1" applyNumberFormat="1" applyFont="1" applyFill="1" applyBorder="1"/>
    <xf numFmtId="10" fontId="13" fillId="0" borderId="1" xfId="3" applyNumberFormat="1" applyFont="1" applyBorder="1" applyAlignment="1">
      <alignment horizontal="center" vertical="center"/>
    </xf>
    <xf numFmtId="0" fontId="1" fillId="0" borderId="11" xfId="2" applyBorder="1" applyAlignment="1">
      <alignment horizontal="left" vertical="center" wrapText="1"/>
    </xf>
    <xf numFmtId="0" fontId="1" fillId="0" borderId="16" xfId="2" applyBorder="1" applyAlignment="1">
      <alignment horizontal="left" vertical="center" wrapText="1"/>
    </xf>
    <xf numFmtId="0" fontId="1" fillId="0" borderId="21" xfId="2" applyBorder="1" applyAlignment="1">
      <alignment horizontal="left" vertical="center" wrapText="1"/>
    </xf>
    <xf numFmtId="0" fontId="4" fillId="0" borderId="0" xfId="2" applyFont="1" applyAlignment="1">
      <alignment horizontal="right" vertical="top" wrapText="1"/>
    </xf>
    <xf numFmtId="49" fontId="8" fillId="0" borderId="0" xfId="0" applyNumberFormat="1" applyFont="1" applyAlignment="1">
      <alignment horizontal="right" vertical="top" wrapText="1" readingOrder="2"/>
    </xf>
  </cellXfs>
  <cellStyles count="6">
    <cellStyle name="Comma" xfId="1" builtinId="3"/>
    <cellStyle name="Comma 2" xfId="4" xr:uid="{1EA0BF20-AA3F-4CE9-B69F-66A08B1A0E7D}"/>
    <cellStyle name="Comma 2 2" xfId="5" xr:uid="{3A3B5F64-F09E-4B96-8C19-276D25673FFE}"/>
    <cellStyle name="Normal" xfId="0" builtinId="0"/>
    <cellStyle name="Normal 2" xfId="2" xr:uid="{77D6F725-FD20-4428-991A-849CE97A0E85}"/>
    <cellStyle name="Percent 2" xfId="3" xr:uid="{9E1C7301-E07E-472A-B1EB-BC95CD80F27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FD1AF-5447-47F9-8050-443A85140911}">
  <sheetPr>
    <pageSetUpPr fitToPage="1"/>
  </sheetPr>
  <dimension ref="B1:P31"/>
  <sheetViews>
    <sheetView rightToLeft="1" zoomScaleNormal="100" workbookViewId="0">
      <selection activeCell="J9" sqref="J9"/>
    </sheetView>
  </sheetViews>
  <sheetFormatPr defaultColWidth="9.140625" defaultRowHeight="19.5" x14ac:dyDescent="0.25"/>
  <cols>
    <col min="1" max="1" width="2.7109375" style="64" customWidth="1"/>
    <col min="2" max="2" width="5.7109375" style="64" customWidth="1"/>
    <col min="3" max="3" width="12.140625" style="64" bestFit="1" customWidth="1"/>
    <col min="4" max="4" width="44" style="64" customWidth="1"/>
    <col min="5" max="5" width="5" style="64" bestFit="1" customWidth="1"/>
    <col min="6" max="6" width="11.140625" style="64" bestFit="1" customWidth="1"/>
    <col min="7" max="7" width="9.140625" style="65" bestFit="1" customWidth="1"/>
    <col min="8" max="8" width="12.85546875" style="64" bestFit="1" customWidth="1"/>
    <col min="9" max="9" width="1.7109375" style="64" customWidth="1"/>
    <col min="10" max="10" width="13.42578125" style="64" bestFit="1" customWidth="1"/>
    <col min="11" max="11" width="10.85546875" style="64" bestFit="1" customWidth="1"/>
    <col min="12" max="12" width="12.85546875" style="64" customWidth="1"/>
    <col min="13" max="13" width="2.7109375" style="64" customWidth="1"/>
    <col min="14" max="14" width="0" style="64" hidden="1" customWidth="1"/>
    <col min="15" max="15" width="16.42578125" style="64" hidden="1" customWidth="1"/>
    <col min="16" max="16" width="10" style="64" hidden="1" customWidth="1"/>
    <col min="17" max="16384" width="9.140625" style="64"/>
  </cols>
  <sheetData>
    <row r="1" spans="2:16" s="61" customFormat="1" ht="27.95" customHeight="1" x14ac:dyDescent="0.25">
      <c r="B1" s="60" t="s">
        <v>13</v>
      </c>
      <c r="C1" s="60"/>
      <c r="E1" s="60"/>
      <c r="G1" s="62"/>
      <c r="L1" s="11" t="s">
        <v>14</v>
      </c>
    </row>
    <row r="2" spans="2:16" s="61" customFormat="1" ht="27.95" customHeight="1" x14ac:dyDescent="0.25">
      <c r="B2" s="60" t="s">
        <v>5</v>
      </c>
      <c r="C2" s="60"/>
      <c r="E2" s="60"/>
      <c r="G2" s="62"/>
      <c r="L2" s="11" t="s">
        <v>37</v>
      </c>
    </row>
    <row r="3" spans="2:16" s="61" customFormat="1" ht="27.95" customHeight="1" x14ac:dyDescent="0.25">
      <c r="B3" s="60" t="s">
        <v>12</v>
      </c>
      <c r="C3" s="60"/>
      <c r="E3" s="60"/>
      <c r="G3" s="63"/>
      <c r="L3" s="11" t="s">
        <v>38</v>
      </c>
    </row>
    <row r="4" spans="2:16" ht="6" customHeight="1" x14ac:dyDescent="0.25"/>
    <row r="5" spans="2:16" s="72" customFormat="1" ht="48" x14ac:dyDescent="0.25">
      <c r="B5" s="66" t="s">
        <v>19</v>
      </c>
      <c r="C5" s="66" t="s">
        <v>20</v>
      </c>
      <c r="D5" s="66" t="s">
        <v>21</v>
      </c>
      <c r="E5" s="67" t="s">
        <v>22</v>
      </c>
      <c r="F5" s="67" t="s">
        <v>23</v>
      </c>
      <c r="G5" s="67" t="s">
        <v>24</v>
      </c>
      <c r="H5" s="68" t="s">
        <v>25</v>
      </c>
      <c r="I5" s="69"/>
      <c r="J5" s="70" t="s">
        <v>26</v>
      </c>
      <c r="K5" s="70" t="s">
        <v>27</v>
      </c>
      <c r="L5" s="71" t="s">
        <v>28</v>
      </c>
      <c r="N5" s="72" t="s">
        <v>29</v>
      </c>
    </row>
    <row r="6" spans="2:16" s="72" customFormat="1" ht="30" customHeight="1" x14ac:dyDescent="0.25">
      <c r="B6" s="73">
        <v>1</v>
      </c>
      <c r="C6" s="74" t="s">
        <v>39</v>
      </c>
      <c r="D6" s="145" t="s">
        <v>47</v>
      </c>
      <c r="E6" s="75" t="s">
        <v>30</v>
      </c>
      <c r="F6" s="118">
        <v>1</v>
      </c>
      <c r="G6" s="125">
        <v>4950</v>
      </c>
      <c r="H6" s="126">
        <f>F6*G6</f>
        <v>4950</v>
      </c>
      <c r="I6" s="76"/>
      <c r="J6" s="131">
        <v>1</v>
      </c>
      <c r="K6" s="121">
        <f>J6/F6</f>
        <v>1</v>
      </c>
      <c r="L6" s="134">
        <f>J6*G6</f>
        <v>4950</v>
      </c>
      <c r="N6" s="72">
        <v>36</v>
      </c>
      <c r="O6" s="77">
        <f>N6-J6</f>
        <v>35</v>
      </c>
      <c r="P6" s="78">
        <f>N6*G6</f>
        <v>178200</v>
      </c>
    </row>
    <row r="7" spans="2:16" s="72" customFormat="1" ht="30" customHeight="1" x14ac:dyDescent="0.25">
      <c r="B7" s="79">
        <v>2</v>
      </c>
      <c r="C7" s="80" t="s">
        <v>40</v>
      </c>
      <c r="D7" s="146" t="s">
        <v>48</v>
      </c>
      <c r="E7" s="81" t="s">
        <v>30</v>
      </c>
      <c r="F7" s="119">
        <v>1</v>
      </c>
      <c r="G7" s="127">
        <v>5200</v>
      </c>
      <c r="H7" s="128">
        <f>F7*G7</f>
        <v>5200</v>
      </c>
      <c r="I7" s="76"/>
      <c r="J7" s="132">
        <v>1</v>
      </c>
      <c r="K7" s="122">
        <f t="shared" ref="K7:K14" si="0">J7/F7</f>
        <v>1</v>
      </c>
      <c r="L7" s="135">
        <f>J7*G7</f>
        <v>5200</v>
      </c>
      <c r="N7" s="72">
        <v>4</v>
      </c>
      <c r="O7" s="77">
        <f t="shared" ref="O7:O14" si="1">N7-J7</f>
        <v>3</v>
      </c>
      <c r="P7" s="78">
        <f t="shared" ref="P7:P14" si="2">N7*G7</f>
        <v>20800</v>
      </c>
    </row>
    <row r="8" spans="2:16" s="72" customFormat="1" ht="30" customHeight="1" x14ac:dyDescent="0.25">
      <c r="B8" s="79">
        <v>3</v>
      </c>
      <c r="C8" s="80" t="s">
        <v>41</v>
      </c>
      <c r="D8" s="146" t="s">
        <v>49</v>
      </c>
      <c r="E8" s="81" t="s">
        <v>30</v>
      </c>
      <c r="F8" s="119">
        <v>1</v>
      </c>
      <c r="G8" s="127">
        <v>4800</v>
      </c>
      <c r="H8" s="128">
        <f t="shared" ref="H8:H14" si="3">F8*G8</f>
        <v>4800</v>
      </c>
      <c r="I8" s="76"/>
      <c r="J8" s="132">
        <v>1</v>
      </c>
      <c r="K8" s="122">
        <f t="shared" si="0"/>
        <v>1</v>
      </c>
      <c r="L8" s="135">
        <f t="shared" ref="L8:L14" si="4">J8*G8</f>
        <v>4800</v>
      </c>
      <c r="N8" s="72">
        <v>112</v>
      </c>
      <c r="O8" s="77">
        <f t="shared" si="1"/>
        <v>111</v>
      </c>
      <c r="P8" s="78">
        <f t="shared" si="2"/>
        <v>537600</v>
      </c>
    </row>
    <row r="9" spans="2:16" s="72" customFormat="1" ht="30" customHeight="1" x14ac:dyDescent="0.25">
      <c r="B9" s="79">
        <v>4</v>
      </c>
      <c r="C9" s="80" t="s">
        <v>42</v>
      </c>
      <c r="D9" s="146" t="s">
        <v>50</v>
      </c>
      <c r="E9" s="81" t="s">
        <v>30</v>
      </c>
      <c r="F9" s="119">
        <v>1</v>
      </c>
      <c r="G9" s="127">
        <v>4850</v>
      </c>
      <c r="H9" s="128">
        <f t="shared" si="3"/>
        <v>4850</v>
      </c>
      <c r="I9" s="76"/>
      <c r="J9" s="132">
        <v>1</v>
      </c>
      <c r="K9" s="122">
        <f t="shared" si="0"/>
        <v>1</v>
      </c>
      <c r="L9" s="135">
        <f t="shared" si="4"/>
        <v>4850</v>
      </c>
      <c r="N9" s="72">
        <v>30</v>
      </c>
      <c r="O9" s="77">
        <f t="shared" si="1"/>
        <v>29</v>
      </c>
      <c r="P9" s="78">
        <f t="shared" si="2"/>
        <v>145500</v>
      </c>
    </row>
    <row r="10" spans="2:16" s="72" customFormat="1" ht="30" customHeight="1" x14ac:dyDescent="0.25">
      <c r="B10" s="79">
        <v>5</v>
      </c>
      <c r="C10" s="80" t="s">
        <v>43</v>
      </c>
      <c r="D10" s="146" t="s">
        <v>51</v>
      </c>
      <c r="E10" s="81" t="s">
        <v>30</v>
      </c>
      <c r="F10" s="119">
        <v>1</v>
      </c>
      <c r="G10" s="127">
        <v>0</v>
      </c>
      <c r="H10" s="128">
        <f>F10*G10</f>
        <v>0</v>
      </c>
      <c r="I10" s="76"/>
      <c r="J10" s="132">
        <v>1</v>
      </c>
      <c r="K10" s="122">
        <f>J10/F10</f>
        <v>1</v>
      </c>
      <c r="L10" s="135">
        <f>J10*G10</f>
        <v>0</v>
      </c>
      <c r="N10" s="72">
        <v>54</v>
      </c>
      <c r="O10" s="77">
        <f>N10-J10</f>
        <v>53</v>
      </c>
      <c r="P10" s="78">
        <f>N10*G10</f>
        <v>0</v>
      </c>
    </row>
    <row r="11" spans="2:16" s="72" customFormat="1" ht="30" customHeight="1" x14ac:dyDescent="0.25">
      <c r="B11" s="79">
        <v>6</v>
      </c>
      <c r="C11" s="80" t="s">
        <v>44</v>
      </c>
      <c r="D11" s="146" t="s">
        <v>51</v>
      </c>
      <c r="E11" s="81" t="s">
        <v>30</v>
      </c>
      <c r="F11" s="119">
        <v>1</v>
      </c>
      <c r="G11" s="127">
        <v>0</v>
      </c>
      <c r="H11" s="128">
        <f t="shared" si="3"/>
        <v>0</v>
      </c>
      <c r="I11" s="76"/>
      <c r="J11" s="132">
        <v>1</v>
      </c>
      <c r="K11" s="122">
        <f t="shared" si="0"/>
        <v>1</v>
      </c>
      <c r="L11" s="135">
        <f t="shared" si="4"/>
        <v>0</v>
      </c>
      <c r="N11" s="72">
        <v>14</v>
      </c>
      <c r="O11" s="77">
        <f t="shared" si="1"/>
        <v>13</v>
      </c>
      <c r="P11" s="78">
        <f t="shared" si="2"/>
        <v>0</v>
      </c>
    </row>
    <row r="12" spans="2:16" s="72" customFormat="1" ht="30" customHeight="1" x14ac:dyDescent="0.25">
      <c r="B12" s="79">
        <v>7</v>
      </c>
      <c r="C12" s="80" t="s">
        <v>45</v>
      </c>
      <c r="D12" s="146" t="s">
        <v>51</v>
      </c>
      <c r="E12" s="81" t="s">
        <v>30</v>
      </c>
      <c r="F12" s="119">
        <v>1</v>
      </c>
      <c r="G12" s="127">
        <v>0</v>
      </c>
      <c r="H12" s="128">
        <f t="shared" si="3"/>
        <v>0</v>
      </c>
      <c r="I12" s="76"/>
      <c r="J12" s="132">
        <v>1</v>
      </c>
      <c r="K12" s="122">
        <f t="shared" si="0"/>
        <v>1</v>
      </c>
      <c r="L12" s="135">
        <f t="shared" si="4"/>
        <v>0</v>
      </c>
      <c r="N12" s="72">
        <v>10</v>
      </c>
      <c r="O12" s="77">
        <f t="shared" si="1"/>
        <v>9</v>
      </c>
      <c r="P12" s="78">
        <f t="shared" si="2"/>
        <v>0</v>
      </c>
    </row>
    <row r="13" spans="2:16" s="72" customFormat="1" ht="30" customHeight="1" x14ac:dyDescent="0.25">
      <c r="B13" s="79">
        <v>8</v>
      </c>
      <c r="C13" s="80" t="s">
        <v>46</v>
      </c>
      <c r="D13" s="146" t="s">
        <v>51</v>
      </c>
      <c r="E13" s="81" t="s">
        <v>30</v>
      </c>
      <c r="F13" s="119">
        <v>1</v>
      </c>
      <c r="G13" s="127">
        <v>0</v>
      </c>
      <c r="H13" s="128">
        <f t="shared" si="3"/>
        <v>0</v>
      </c>
      <c r="I13" s="76"/>
      <c r="J13" s="132">
        <v>1</v>
      </c>
      <c r="K13" s="122">
        <f t="shared" si="0"/>
        <v>1</v>
      </c>
      <c r="L13" s="135">
        <f t="shared" si="4"/>
        <v>0</v>
      </c>
      <c r="N13" s="72">
        <v>6</v>
      </c>
      <c r="O13" s="77">
        <f t="shared" si="1"/>
        <v>5</v>
      </c>
      <c r="P13" s="78">
        <f t="shared" si="2"/>
        <v>0</v>
      </c>
    </row>
    <row r="14" spans="2:16" s="72" customFormat="1" ht="30" customHeight="1" x14ac:dyDescent="0.25">
      <c r="B14" s="82">
        <v>9</v>
      </c>
      <c r="C14" s="83"/>
      <c r="D14" s="147" t="s">
        <v>52</v>
      </c>
      <c r="E14" s="84"/>
      <c r="F14" s="120">
        <v>1</v>
      </c>
      <c r="G14" s="129">
        <v>660</v>
      </c>
      <c r="H14" s="130">
        <f t="shared" si="3"/>
        <v>660</v>
      </c>
      <c r="I14" s="76"/>
      <c r="J14" s="133">
        <v>1</v>
      </c>
      <c r="K14" s="123">
        <f t="shared" si="0"/>
        <v>1</v>
      </c>
      <c r="L14" s="136">
        <f t="shared" si="4"/>
        <v>660</v>
      </c>
      <c r="N14" s="72">
        <v>12</v>
      </c>
      <c r="O14" s="77">
        <f t="shared" si="1"/>
        <v>11</v>
      </c>
      <c r="P14" s="78">
        <f t="shared" si="2"/>
        <v>7920</v>
      </c>
    </row>
    <row r="15" spans="2:16" ht="5.0999999999999996" customHeight="1" x14ac:dyDescent="0.25">
      <c r="D15" s="85"/>
      <c r="E15" s="85"/>
      <c r="F15" s="85"/>
      <c r="G15" s="86"/>
      <c r="H15" s="87"/>
      <c r="I15" s="88"/>
      <c r="J15" s="89"/>
      <c r="K15" s="89"/>
      <c r="L15" s="90"/>
    </row>
    <row r="16" spans="2:16" s="91" customFormat="1" ht="24" thickBot="1" x14ac:dyDescent="0.3">
      <c r="D16" s="92"/>
      <c r="E16" s="92"/>
      <c r="F16" s="92"/>
      <c r="G16" s="93"/>
      <c r="H16" s="137">
        <f>SUBTOTAL(9,H6:H14)</f>
        <v>20460</v>
      </c>
      <c r="I16" s="94"/>
      <c r="J16" s="95"/>
      <c r="K16" s="95"/>
      <c r="L16" s="137">
        <f>SUBTOTAL(9,L6:L14)</f>
        <v>20460</v>
      </c>
    </row>
    <row r="17" spans="2:13" ht="20.100000000000001" customHeight="1" thickTop="1" x14ac:dyDescent="0.25">
      <c r="D17" s="85"/>
      <c r="E17" s="85"/>
      <c r="F17" s="96"/>
      <c r="G17" s="97"/>
      <c r="H17" s="85"/>
      <c r="I17" s="85"/>
      <c r="J17" s="85"/>
      <c r="K17" s="85"/>
      <c r="L17" s="85"/>
    </row>
    <row r="18" spans="2:13" ht="33.75" x14ac:dyDescent="0.25">
      <c r="B18" s="98" t="s">
        <v>31</v>
      </c>
      <c r="C18" s="98"/>
      <c r="D18" s="99"/>
      <c r="E18" s="98"/>
      <c r="F18" s="99"/>
      <c r="G18" s="99"/>
      <c r="H18" s="144" t="s">
        <v>32</v>
      </c>
      <c r="I18" s="100"/>
      <c r="J18" s="98" t="s">
        <v>33</v>
      </c>
      <c r="K18" s="98"/>
      <c r="L18" s="99"/>
    </row>
    <row r="19" spans="2:13" ht="6" customHeight="1" x14ac:dyDescent="0.25">
      <c r="G19" s="64"/>
      <c r="H19" s="65"/>
      <c r="I19" s="100"/>
    </row>
    <row r="20" spans="2:13" s="101" customFormat="1" ht="21.95" customHeight="1" x14ac:dyDescent="0.6">
      <c r="B20" s="101" t="s">
        <v>3</v>
      </c>
      <c r="H20" s="102">
        <f>L16</f>
        <v>20460</v>
      </c>
      <c r="I20" s="103"/>
      <c r="J20" s="148" t="s">
        <v>57</v>
      </c>
      <c r="K20" s="148"/>
      <c r="L20" s="148"/>
    </row>
    <row r="21" spans="2:13" ht="21.95" customHeight="1" x14ac:dyDescent="0.7">
      <c r="B21" s="104" t="s">
        <v>34</v>
      </c>
      <c r="C21" s="104"/>
      <c r="D21" s="101"/>
      <c r="E21" s="104"/>
      <c r="F21" s="101"/>
      <c r="G21" s="101"/>
      <c r="H21" s="105">
        <f>H20*9%</f>
        <v>1841.3999999999999</v>
      </c>
      <c r="I21" s="106"/>
      <c r="J21" s="148"/>
      <c r="K21" s="148"/>
      <c r="L21" s="148"/>
    </row>
    <row r="22" spans="2:13" ht="21.95" customHeight="1" x14ac:dyDescent="0.7">
      <c r="B22" s="107" t="s">
        <v>7</v>
      </c>
      <c r="C22" s="107"/>
      <c r="D22" s="108"/>
      <c r="E22" s="107"/>
      <c r="F22" s="108"/>
      <c r="G22" s="108"/>
      <c r="H22" s="109">
        <f>SUM(H20:H21)</f>
        <v>22301.4</v>
      </c>
      <c r="J22" s="148"/>
      <c r="K22" s="148"/>
      <c r="L22" s="148"/>
    </row>
    <row r="23" spans="2:13" ht="21.95" customHeight="1" x14ac:dyDescent="0.25">
      <c r="B23" s="101"/>
      <c r="C23" s="101"/>
      <c r="D23" s="101"/>
      <c r="E23" s="101"/>
      <c r="F23" s="101"/>
      <c r="G23" s="110"/>
      <c r="H23" s="111"/>
      <c r="J23" s="148"/>
      <c r="K23" s="148"/>
      <c r="L23" s="148"/>
    </row>
    <row r="24" spans="2:13" ht="21.95" customHeight="1" x14ac:dyDescent="0.25">
      <c r="B24" s="108" t="s">
        <v>6</v>
      </c>
      <c r="C24" s="108"/>
      <c r="D24" s="101"/>
      <c r="E24" s="101"/>
      <c r="F24" s="101"/>
      <c r="G24" s="110"/>
      <c r="H24" s="111"/>
      <c r="J24" s="148"/>
      <c r="K24" s="148"/>
      <c r="L24" s="148"/>
    </row>
    <row r="25" spans="2:13" ht="21.95" customHeight="1" x14ac:dyDescent="0.25">
      <c r="B25" s="101" t="s">
        <v>53</v>
      </c>
      <c r="C25" s="101"/>
      <c r="D25" s="101"/>
      <c r="E25" s="101"/>
      <c r="F25" s="101"/>
      <c r="G25" s="110"/>
      <c r="H25" s="111">
        <f>H20*25%</f>
        <v>5115</v>
      </c>
      <c r="J25" s="148"/>
      <c r="K25" s="148"/>
      <c r="L25" s="148"/>
    </row>
    <row r="26" spans="2:13" ht="21.95" customHeight="1" x14ac:dyDescent="0.25">
      <c r="B26" s="101" t="s">
        <v>54</v>
      </c>
      <c r="C26" s="101"/>
      <c r="D26" s="101"/>
      <c r="E26" s="101"/>
      <c r="F26" s="101"/>
      <c r="G26" s="110"/>
      <c r="H26" s="124">
        <f>H20*35%</f>
        <v>7161</v>
      </c>
      <c r="J26" s="148"/>
      <c r="K26" s="148"/>
      <c r="L26" s="148"/>
    </row>
    <row r="27" spans="2:13" ht="21.95" customHeight="1" x14ac:dyDescent="0.7">
      <c r="B27" s="107" t="s">
        <v>35</v>
      </c>
      <c r="C27" s="107"/>
      <c r="D27" s="108"/>
      <c r="E27" s="107"/>
      <c r="F27" s="108"/>
      <c r="G27" s="108"/>
      <c r="H27" s="109">
        <f>SUM(H25:H26)</f>
        <v>12276</v>
      </c>
      <c r="I27" s="112"/>
      <c r="J27" s="148"/>
      <c r="K27" s="148"/>
      <c r="L27" s="148"/>
      <c r="M27" s="113"/>
    </row>
    <row r="28" spans="2:13" ht="21.95" customHeight="1" x14ac:dyDescent="0.25">
      <c r="B28" s="101"/>
      <c r="C28" s="101"/>
      <c r="D28" s="101"/>
      <c r="E28" s="101"/>
      <c r="F28" s="101"/>
      <c r="G28" s="114"/>
      <c r="H28" s="111"/>
      <c r="J28" s="148"/>
      <c r="K28" s="148"/>
      <c r="L28" s="148"/>
    </row>
    <row r="29" spans="2:13" ht="21.95" customHeight="1" thickBot="1" x14ac:dyDescent="0.75">
      <c r="B29" s="107" t="s">
        <v>36</v>
      </c>
      <c r="C29" s="107"/>
      <c r="D29" s="108"/>
      <c r="E29" s="107"/>
      <c r="F29" s="108"/>
      <c r="G29" s="108"/>
      <c r="H29" s="115">
        <f>H22-H27</f>
        <v>10025.400000000001</v>
      </c>
      <c r="J29" s="148"/>
      <c r="K29" s="148"/>
      <c r="L29" s="148"/>
    </row>
    <row r="30" spans="2:13" ht="21.95" customHeight="1" thickTop="1" x14ac:dyDescent="0.25">
      <c r="H30" s="116"/>
      <c r="J30" s="117"/>
      <c r="K30" s="117"/>
      <c r="L30" s="117"/>
    </row>
    <row r="31" spans="2:13" ht="21.95" customHeight="1" x14ac:dyDescent="0.25">
      <c r="H31" s="116"/>
      <c r="J31" s="117"/>
      <c r="K31" s="117"/>
      <c r="L31" s="117"/>
    </row>
  </sheetData>
  <autoFilter ref="A5:P14" xr:uid="{2677F53A-618D-4F2A-ACD6-49F1DBDD5742}"/>
  <mergeCells count="1">
    <mergeCell ref="J20:L29"/>
  </mergeCells>
  <printOptions horizontalCentered="1"/>
  <pageMargins left="0.25" right="0.25" top="0.75" bottom="0.35" header="0.3" footer="0.3"/>
  <pageSetup scale="70" fitToHeight="0" orientation="portrait" r:id="rId1"/>
  <headerFooter>
    <oddFooter>&amp;Cصفحه &amp;P از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4B42D-B408-4F42-8283-21B5B7A2E7C4}">
  <sheetPr>
    <pageSetUpPr fitToPage="1"/>
  </sheetPr>
  <dimension ref="A1:T26"/>
  <sheetViews>
    <sheetView rightToLeft="1" tabSelected="1" view="pageBreakPreview" zoomScaleNormal="100" zoomScaleSheetLayoutView="100" workbookViewId="0">
      <selection activeCell="B11" sqref="B11"/>
    </sheetView>
  </sheetViews>
  <sheetFormatPr defaultRowHeight="19.5" x14ac:dyDescent="0.55000000000000004"/>
  <cols>
    <col min="1" max="1" width="1.7109375" style="1" customWidth="1"/>
    <col min="2" max="3" width="9.140625" style="1"/>
    <col min="4" max="4" width="9" style="1" bestFit="1" customWidth="1"/>
    <col min="5" max="5" width="10.140625" style="1" bestFit="1" customWidth="1"/>
    <col min="6" max="6" width="15.42578125" style="1" bestFit="1" customWidth="1"/>
    <col min="7" max="7" width="13.28515625" style="9" bestFit="1" customWidth="1"/>
    <col min="8" max="8" width="12.85546875" style="9" bestFit="1" customWidth="1"/>
    <col min="9" max="9" width="1.7109375" style="1" customWidth="1"/>
    <col min="10" max="10" width="18.85546875" style="10" bestFit="1" customWidth="1"/>
    <col min="11" max="11" width="1.7109375" style="1" customWidth="1"/>
    <col min="12" max="12" width="20.28515625" style="1" customWidth="1"/>
    <col min="13" max="13" width="1.7109375" style="1" customWidth="1"/>
    <col min="14" max="14" width="9.140625" style="1"/>
    <col min="15" max="15" width="12.5703125" style="1" hidden="1" customWidth="1"/>
    <col min="16" max="16" width="9.140625" style="1"/>
    <col min="17" max="17" width="12.85546875" style="31" bestFit="1" customWidth="1"/>
    <col min="18" max="18" width="9.140625" style="1"/>
    <col min="19" max="19" width="11.7109375" style="1" bestFit="1" customWidth="1"/>
    <col min="20" max="20" width="12.85546875" style="1" bestFit="1" customWidth="1"/>
    <col min="21" max="16384" width="9.140625" style="1"/>
  </cols>
  <sheetData>
    <row r="1" spans="2:20" ht="27" x14ac:dyDescent="0.55000000000000004">
      <c r="B1" s="8" t="s">
        <v>56</v>
      </c>
      <c r="L1" s="11" t="s">
        <v>14</v>
      </c>
    </row>
    <row r="2" spans="2:20" ht="27" x14ac:dyDescent="0.55000000000000004">
      <c r="B2" s="8" t="s">
        <v>5</v>
      </c>
      <c r="L2" s="11" t="s">
        <v>37</v>
      </c>
    </row>
    <row r="3" spans="2:20" ht="27" x14ac:dyDescent="0.55000000000000004">
      <c r="B3" s="12" t="s">
        <v>12</v>
      </c>
      <c r="C3" s="2"/>
      <c r="D3" s="2"/>
      <c r="E3" s="2"/>
      <c r="F3" s="2"/>
      <c r="G3" s="13"/>
      <c r="H3" s="13"/>
      <c r="I3" s="2"/>
      <c r="J3" s="14"/>
      <c r="K3" s="2"/>
      <c r="L3" s="15" t="s">
        <v>38</v>
      </c>
    </row>
    <row r="4" spans="2:20" ht="5.0999999999999996" customHeight="1" x14ac:dyDescent="0.55000000000000004"/>
    <row r="5" spans="2:20" s="3" customFormat="1" ht="43.5" x14ac:dyDescent="0.25">
      <c r="G5" s="16"/>
      <c r="H5" s="17" t="s">
        <v>1</v>
      </c>
      <c r="J5" s="18" t="s">
        <v>4</v>
      </c>
      <c r="L5" s="19" t="s">
        <v>0</v>
      </c>
      <c r="Q5" s="35"/>
    </row>
    <row r="6" spans="2:20" s="4" customFormat="1" ht="21.75" x14ac:dyDescent="0.6">
      <c r="B6" s="4" t="s">
        <v>3</v>
      </c>
      <c r="G6" s="20"/>
      <c r="H6" s="20">
        <f>'کنترل قرارداد'!L16</f>
        <v>20460</v>
      </c>
      <c r="J6" s="21"/>
      <c r="L6" s="21">
        <f>(L8/109%)+0.05</f>
        <v>5891186890.5087156</v>
      </c>
      <c r="Q6" s="32"/>
    </row>
    <row r="7" spans="2:20" s="4" customFormat="1" ht="21.75" x14ac:dyDescent="0.6">
      <c r="B7" s="4" t="s">
        <v>2</v>
      </c>
      <c r="G7" s="20"/>
      <c r="H7" s="22">
        <f>(H6*9%)</f>
        <v>1841.3999999999999</v>
      </c>
      <c r="J7" s="21"/>
      <c r="L7" s="23">
        <f>L6*9%</f>
        <v>530206820.14578438</v>
      </c>
      <c r="Q7" s="32"/>
      <c r="S7" s="36"/>
    </row>
    <row r="8" spans="2:20" s="5" customFormat="1" ht="24" x14ac:dyDescent="0.7">
      <c r="B8" s="5" t="s">
        <v>7</v>
      </c>
      <c r="G8" s="24"/>
      <c r="H8" s="24">
        <f>SUM(H6:H7)</f>
        <v>22301.4</v>
      </c>
      <c r="J8" s="59"/>
      <c r="L8" s="25">
        <f>L15+L13</f>
        <v>6421393710.6000004</v>
      </c>
      <c r="Q8" s="33"/>
      <c r="S8" s="34"/>
    </row>
    <row r="9" spans="2:20" s="4" customFormat="1" ht="21.75" x14ac:dyDescent="0.6">
      <c r="G9" s="20"/>
      <c r="H9" s="20"/>
      <c r="J9" s="21"/>
      <c r="L9" s="21"/>
      <c r="Q9" s="32"/>
    </row>
    <row r="10" spans="2:20" s="4" customFormat="1" ht="24" x14ac:dyDescent="0.7">
      <c r="B10" s="5" t="s">
        <v>6</v>
      </c>
      <c r="G10" s="20"/>
      <c r="H10" s="20"/>
      <c r="J10" s="21"/>
      <c r="L10" s="21"/>
      <c r="Q10" s="32"/>
    </row>
    <row r="11" spans="2:20" s="4" customFormat="1" ht="21.75" x14ac:dyDescent="0.6">
      <c r="B11" s="4" t="s">
        <v>15</v>
      </c>
      <c r="G11" s="20"/>
      <c r="H11" s="142">
        <f>H23</f>
        <v>5115</v>
      </c>
      <c r="I11" s="37"/>
      <c r="J11" s="140">
        <v>289216</v>
      </c>
      <c r="K11" s="27"/>
      <c r="L11" s="143">
        <f>L23</f>
        <v>1479339840</v>
      </c>
      <c r="O11" s="30"/>
      <c r="Q11" s="32"/>
      <c r="T11" s="32"/>
    </row>
    <row r="12" spans="2:20" s="4" customFormat="1" ht="21.75" x14ac:dyDescent="0.6">
      <c r="B12" s="4" t="s">
        <v>16</v>
      </c>
      <c r="G12" s="20"/>
      <c r="H12" s="26">
        <f>H24</f>
        <v>7161</v>
      </c>
      <c r="I12" s="37"/>
      <c r="J12" s="141">
        <v>291402</v>
      </c>
      <c r="K12" s="27"/>
      <c r="L12" s="23">
        <f>L24</f>
        <v>2086729722</v>
      </c>
      <c r="O12" s="30"/>
      <c r="Q12" s="32"/>
      <c r="T12" s="32"/>
    </row>
    <row r="13" spans="2:20" s="5" customFormat="1" ht="24" x14ac:dyDescent="0.7">
      <c r="G13" s="24"/>
      <c r="H13" s="24">
        <f>SUM(H11:H12)</f>
        <v>12276</v>
      </c>
      <c r="J13" s="139"/>
      <c r="L13" s="25">
        <f>SUM(L11:L12)</f>
        <v>3566069562</v>
      </c>
      <c r="Q13" s="33"/>
      <c r="R13" s="34"/>
      <c r="T13" s="33"/>
    </row>
    <row r="14" spans="2:20" s="4" customFormat="1" ht="21.75" x14ac:dyDescent="0.6">
      <c r="G14" s="20"/>
      <c r="H14" s="20"/>
      <c r="J14" s="138"/>
      <c r="L14" s="21"/>
      <c r="Q14" s="32"/>
      <c r="T14" s="32"/>
    </row>
    <row r="15" spans="2:20" s="5" customFormat="1" ht="24.75" thickBot="1" x14ac:dyDescent="0.75">
      <c r="B15" s="5" t="s">
        <v>36</v>
      </c>
      <c r="G15" s="24"/>
      <c r="H15" s="28">
        <f>H8-H13</f>
        <v>10025.400000000001</v>
      </c>
      <c r="J15" s="141">
        <v>284809</v>
      </c>
      <c r="L15" s="29">
        <f>H15*J15</f>
        <v>2855324148.6000004</v>
      </c>
      <c r="M15" s="7"/>
      <c r="N15" s="6"/>
      <c r="Q15" s="33"/>
    </row>
    <row r="16" spans="2:20" s="5" customFormat="1" ht="24.75" thickTop="1" x14ac:dyDescent="0.7">
      <c r="G16" s="24"/>
      <c r="H16" s="38"/>
      <c r="J16" s="138"/>
      <c r="L16" s="39"/>
      <c r="M16" s="7"/>
      <c r="N16" s="6"/>
      <c r="Q16" s="33"/>
    </row>
    <row r="18" spans="1:17" s="53" customFormat="1" ht="23.25" x14ac:dyDescent="0.7">
      <c r="B18" s="53" t="s">
        <v>11</v>
      </c>
      <c r="G18" s="54"/>
      <c r="H18" s="54"/>
      <c r="J18" s="55"/>
      <c r="Q18" s="56"/>
    </row>
    <row r="19" spans="1:17" s="42" customFormat="1" ht="24.95" customHeight="1" x14ac:dyDescent="0.6">
      <c r="A19" s="40"/>
      <c r="B19" s="57" t="s">
        <v>58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Q19" s="43"/>
    </row>
    <row r="20" spans="1:17" s="42" customFormat="1" ht="24.95" customHeight="1" x14ac:dyDescent="0.6">
      <c r="A20" s="40"/>
      <c r="B20" s="149" t="s">
        <v>55</v>
      </c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Q20" s="43"/>
    </row>
    <row r="21" spans="1:17" s="42" customFormat="1" ht="24.95" customHeight="1" x14ac:dyDescent="0.6">
      <c r="A21" s="40"/>
      <c r="B21" s="149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Q21" s="43"/>
    </row>
    <row r="22" spans="1:17" s="44" customFormat="1" ht="21" x14ac:dyDescent="0.6">
      <c r="G22" s="44" t="s">
        <v>10</v>
      </c>
      <c r="H22" s="44" t="s">
        <v>8</v>
      </c>
      <c r="J22" s="44" t="s">
        <v>9</v>
      </c>
      <c r="L22" s="44" t="s">
        <v>0</v>
      </c>
      <c r="Q22" s="45"/>
    </row>
    <row r="23" spans="1:17" s="42" customFormat="1" ht="21" x14ac:dyDescent="0.6">
      <c r="B23" s="42" t="s">
        <v>15</v>
      </c>
      <c r="G23" s="46" t="s">
        <v>17</v>
      </c>
      <c r="H23" s="47">
        <f>H6*25%</f>
        <v>5115</v>
      </c>
      <c r="J23" s="140">
        <v>289216</v>
      </c>
      <c r="L23" s="48">
        <f>H23*J23</f>
        <v>1479339840</v>
      </c>
      <c r="Q23" s="43"/>
    </row>
    <row r="24" spans="1:17" s="42" customFormat="1" ht="21" x14ac:dyDescent="0.6">
      <c r="B24" s="42" t="s">
        <v>16</v>
      </c>
      <c r="G24" s="46" t="s">
        <v>18</v>
      </c>
      <c r="H24" s="49">
        <f>H6*35%</f>
        <v>7161</v>
      </c>
      <c r="J24" s="141">
        <v>291402</v>
      </c>
      <c r="L24" s="50">
        <f>H24*J24</f>
        <v>2086729722</v>
      </c>
      <c r="Q24" s="43"/>
    </row>
    <row r="25" spans="1:17" s="42" customFormat="1" ht="21.75" thickBot="1" x14ac:dyDescent="0.65">
      <c r="G25" s="46"/>
      <c r="H25" s="51">
        <f>SUM(H23:H24)</f>
        <v>12276</v>
      </c>
      <c r="J25" s="58"/>
      <c r="L25" s="52">
        <f>SUM(L23:L24)</f>
        <v>3566069562</v>
      </c>
      <c r="Q25" s="43"/>
    </row>
    <row r="26" spans="1:17" ht="20.25" thickTop="1" x14ac:dyDescent="0.55000000000000004">
      <c r="D26" s="31"/>
      <c r="E26" s="31"/>
    </row>
  </sheetData>
  <mergeCells count="1">
    <mergeCell ref="B20:L21"/>
  </mergeCells>
  <printOptions horizontalCentered="1"/>
  <pageMargins left="0.7" right="0.7" top="0.75" bottom="0.75" header="0.3" footer="0.3"/>
  <pageSetup paperSize="9" scale="6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کنترل قرارداد</vt:lpstr>
      <vt:lpstr>محاسبات نرخ</vt:lpstr>
      <vt:lpstr>'کنترل قرارداد'!Print_Area</vt:lpstr>
      <vt:lpstr>'محاسبات نرخ'!Print_Area</vt:lpstr>
      <vt:lpstr>'کنترل قرارداد'!Print_Titles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Seyed Masoud Hossei</dc:creator>
  <cp:lastModifiedBy>Seyed Masoud Hossei</cp:lastModifiedBy>
  <cp:lastPrinted>2022-11-02T05:52:24Z</cp:lastPrinted>
  <dcterms:created xsi:type="dcterms:W3CDTF">2022-09-21T10:24:53Z</dcterms:created>
  <dcterms:modified xsi:type="dcterms:W3CDTF">2022-11-02T12:39:41Z</dcterms:modified>
</cp:coreProperties>
</file>